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811E20C9-0148-440F-91F3-ECA1C494F481}" xr6:coauthVersionLast="47" xr6:coauthVersionMax="47" xr10:uidLastSave="{4EE9F087-2037-48B6-9E59-47BE98D00715}"/>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E1891" i="22"/>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304" i="15"/>
  <c r="D1253" i="22"/>
  <c r="D157" i="14"/>
  <c r="D238" i="5"/>
  <c r="D224" i="5"/>
  <c r="D1165" i="21"/>
  <c r="D228" i="5"/>
  <c r="D139" i="21"/>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08" i="5"/>
  <c r="D112"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78" i="13"/>
  <c r="D86" i="13"/>
  <c r="D112" i="13"/>
  <c r="D113" i="13"/>
  <c r="D118" i="13"/>
  <c r="D126" i="13"/>
  <c r="D506" i="14"/>
  <c r="D695" i="14"/>
  <c r="D52" i="15"/>
  <c r="D68"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42" i="13"/>
  <c r="D47" i="13"/>
  <c r="D50" i="13"/>
  <c r="D159" i="14"/>
  <c r="D394" i="14"/>
  <c r="D432" i="14"/>
  <c r="D428" i="14"/>
  <c r="D424" i="14"/>
  <c r="D420" i="14"/>
  <c r="D416" i="14"/>
  <c r="D505" i="14"/>
  <c r="D489" i="14"/>
  <c r="D535" i="14"/>
  <c r="D584" i="14"/>
  <c r="D579" i="14"/>
  <c r="D736" i="14"/>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E172" i="15"/>
  <c r="D188" i="15"/>
  <c r="D192" i="15"/>
  <c r="D198" i="15"/>
  <c r="D201" i="15"/>
  <c r="D202" i="15"/>
  <c r="D223" i="15"/>
  <c r="D239"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2" i="15"/>
  <c r="D183" i="15"/>
  <c r="D195" i="15"/>
  <c r="D220" i="15"/>
  <c r="D221" i="15"/>
  <c r="D233" i="15"/>
  <c r="D234" i="15"/>
  <c r="D235" i="15"/>
  <c r="D236" i="15"/>
  <c r="D237" i="15"/>
  <c r="D275" i="15"/>
  <c r="D298" i="15"/>
  <c r="D310" i="15"/>
  <c r="D317" i="15"/>
  <c r="D318" i="15"/>
  <c r="D342"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69" i="5"/>
  <c r="D78" i="5"/>
  <c r="D109" i="5"/>
  <c r="D117" i="5"/>
  <c r="D125" i="5"/>
  <c r="D145" i="5"/>
  <c r="D146" i="5"/>
  <c r="D153" i="5"/>
  <c r="D182" i="5"/>
  <c r="D189" i="5"/>
  <c r="D190" i="5"/>
  <c r="D197"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98" i="14"/>
  <c r="D190" i="14"/>
  <c r="D182" i="14"/>
  <c r="D233" i="14"/>
  <c r="D224" i="14"/>
  <c r="D278" i="14"/>
  <c r="D270" i="14"/>
  <c r="D262" i="14"/>
  <c r="D357" i="14"/>
  <c r="D354" i="14"/>
  <c r="D353" i="14"/>
  <c r="D350" i="14"/>
  <c r="D349" i="14"/>
  <c r="D346" i="14"/>
  <c r="D345" i="14"/>
  <c r="D342" i="14"/>
  <c r="D341" i="14"/>
  <c r="D338" i="14"/>
  <c r="D337" i="14"/>
  <c r="D334" i="14"/>
  <c r="D385" i="14"/>
  <c r="D381" i="14"/>
  <c r="D468" i="14"/>
  <c r="D460" i="14"/>
  <c r="D452" i="14"/>
  <c r="D545" i="14"/>
  <c r="D537" i="14"/>
  <c r="D529" i="14"/>
  <c r="D621" i="14"/>
  <c r="D613" i="14"/>
  <c r="D605" i="14"/>
  <c r="D685" i="14"/>
  <c r="D677"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202" i="14"/>
  <c r="D194" i="14"/>
  <c r="D186" i="14"/>
  <c r="D228" i="14"/>
  <c r="D220" i="14"/>
  <c r="D274" i="14"/>
  <c r="D266" i="14"/>
  <c r="D258" i="14"/>
  <c r="D319" i="14"/>
  <c r="D316" i="14"/>
  <c r="D315" i="14"/>
  <c r="D312" i="14"/>
  <c r="D311" i="14"/>
  <c r="D308" i="14"/>
  <c r="D307" i="14"/>
  <c r="D304" i="14"/>
  <c r="D303" i="14"/>
  <c r="D300" i="14"/>
  <c r="D299" i="14"/>
  <c r="D296" i="14"/>
  <c r="D392" i="14"/>
  <c r="D376" i="14"/>
  <c r="D430" i="14"/>
  <c r="D426" i="14"/>
  <c r="D422" i="14"/>
  <c r="D418" i="14"/>
  <c r="D414" i="14"/>
  <c r="D464" i="14"/>
  <c r="D525" i="14"/>
  <c r="D617" i="14"/>
  <c r="D609" i="14"/>
  <c r="D601"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13" i="18"/>
  <c r="D114" i="18"/>
  <c r="D129" i="18"/>
  <c r="D145" i="18"/>
  <c r="D153" i="18"/>
  <c r="D161" i="18"/>
  <c r="D188" i="18"/>
  <c r="D196" i="18"/>
  <c r="D148" i="18"/>
  <c r="D156" i="18"/>
  <c r="D164" i="18"/>
  <c r="D183" i="18"/>
  <c r="D191" i="18"/>
  <c r="D199" i="18"/>
  <c r="D200" i="18"/>
  <c r="D192" i="18"/>
  <c r="D203" i="18"/>
  <c r="D204"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47" i="22"/>
  <c r="D1746"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30" i="22"/>
  <c r="D829"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D721" i="14"/>
  <c r="D720"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88" i="14"/>
  <c r="D471" i="14"/>
  <c r="D470" i="14"/>
  <c r="D463" i="14"/>
  <c r="D462" i="14"/>
  <c r="D455" i="14"/>
  <c r="D454" i="14"/>
  <c r="D467" i="14"/>
  <c r="D466" i="14"/>
  <c r="D459" i="14"/>
  <c r="D458" i="14"/>
  <c r="D451" i="14"/>
  <c r="D450" i="14"/>
  <c r="D433" i="14"/>
  <c r="D429" i="14"/>
  <c r="D425" i="14"/>
  <c r="D421" i="14"/>
  <c r="D417" i="14"/>
  <c r="D412" i="14"/>
  <c r="D411" i="14"/>
  <c r="D395" i="14"/>
  <c r="D390" i="14"/>
  <c r="D389" i="14"/>
  <c r="D375" i="14"/>
  <c r="D374" i="14"/>
  <c r="D373" i="14"/>
  <c r="D387" i="14"/>
  <c r="D386"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77" i="14"/>
  <c r="D276" i="14"/>
  <c r="D269" i="14"/>
  <c r="D268" i="14"/>
  <c r="D261" i="14"/>
  <c r="D260" i="14"/>
  <c r="D242" i="14"/>
  <c r="D241" i="14"/>
  <c r="D238" i="14"/>
  <c r="D237" i="14"/>
  <c r="D227" i="14"/>
  <c r="D226" i="14"/>
  <c r="D230" i="14"/>
  <c r="D223" i="14"/>
  <c r="D222" i="14"/>
  <c r="D205" i="14"/>
  <c r="D204" i="14"/>
  <c r="D197" i="14"/>
  <c r="D196" i="14"/>
  <c r="D189" i="14"/>
  <c r="D188"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BM30" i="9" a="1"/>
  <c r="K704" i="22"/>
  <c r="AP27" i="9" a="1"/>
  <c r="R21" i="9" a="1"/>
  <c r="K96" i="5"/>
  <c r="U28" i="9" a="1"/>
  <c r="BI26" i="9" a="1"/>
  <c r="K666" i="14"/>
  <c r="CB22" i="9" a="1"/>
  <c r="BY27" i="9" a="1"/>
  <c r="I24" i="9" a="1"/>
  <c r="AT28" i="9" a="1"/>
  <c r="F29" i="9" a="1"/>
  <c r="BP24" i="9" a="1"/>
  <c r="BO20" i="9" a="1"/>
  <c r="K58" i="14"/>
  <c r="CC25" i="9" a="1"/>
  <c r="AC24" i="9" a="1"/>
  <c r="J26" i="9" a="1"/>
  <c r="CE24" i="9" a="1"/>
  <c r="BT26" i="9" a="1"/>
  <c r="BW29" i="9" a="1"/>
  <c r="AF22" i="9" a="1"/>
  <c r="AH25" i="9" a="1"/>
  <c r="BZ20" i="9" a="1"/>
  <c r="AM27" i="9" a="1"/>
  <c r="R25" i="9" a="1"/>
  <c r="BZ21" i="9" a="1"/>
  <c r="N25" i="9" a="1"/>
  <c r="X30" i="9" a="1"/>
  <c r="AD24" i="9" a="1"/>
  <c r="CG23" i="9" a="1"/>
  <c r="K1692" i="22"/>
  <c r="BC20" i="9" a="1"/>
  <c r="K172" i="14"/>
  <c r="AX21" i="9" a="1"/>
  <c r="CF22" i="9" a="1"/>
  <c r="AJ23" i="9" a="1"/>
  <c r="BV26" i="9" a="1"/>
  <c r="O27" i="9" a="1"/>
  <c r="CE26" i="9" a="1"/>
  <c r="CB26" i="9" a="1"/>
  <c r="AF20" i="9" a="1"/>
  <c r="AD27" i="9" a="1"/>
  <c r="Y26" i="9" a="1"/>
  <c r="BK24" i="9" a="1"/>
  <c r="Y27" i="9" a="1"/>
  <c r="O25" i="9" a="1"/>
  <c r="BH30" i="9" a="1"/>
  <c r="K552" i="14"/>
  <c r="N28" i="9" a="1"/>
  <c r="AT25" i="9" a="1"/>
  <c r="BZ28" i="9" a="1"/>
  <c r="T20" i="9" a="1"/>
  <c r="BO30" i="9" a="1"/>
  <c r="BG28" i="9" a="1"/>
  <c r="AX22" i="9" a="1"/>
  <c r="AF25" i="9" a="1"/>
  <c r="CD22" i="9" a="1"/>
  <c r="K1806" i="22"/>
  <c r="BJ20" i="9" a="1"/>
  <c r="K27" i="9" a="1"/>
  <c r="CB28" i="9" a="1"/>
  <c r="K20" i="5"/>
  <c r="K704" i="14"/>
  <c r="AX25" i="9" a="1"/>
  <c r="CE29" i="9" a="1"/>
  <c r="K1312" i="22"/>
  <c r="CJ22" i="9" a="1"/>
  <c r="AY25" i="9" a="1"/>
  <c r="AH29" i="9" a="1"/>
  <c r="AY23" i="9" a="1"/>
  <c r="CG27" i="9" a="1"/>
  <c r="R30" i="9" a="1"/>
  <c r="CK28" i="9" a="1"/>
  <c r="K134" i="22"/>
  <c r="CO27" i="9" a="1"/>
  <c r="I21" i="9" a="1"/>
  <c r="AU22" i="9" a="1"/>
  <c r="AQ30" i="9" a="1"/>
  <c r="BJ24" i="9" a="1"/>
  <c r="CR23" i="9" a="1"/>
  <c r="BW25" i="9" a="1"/>
  <c r="S29" i="9" a="1"/>
  <c r="BE30" i="9" a="1"/>
  <c r="AM22" i="9" a="1"/>
  <c r="K1426" i="22"/>
  <c r="AU25" i="9" a="1"/>
  <c r="AA25" i="9" a="1"/>
  <c r="O26" i="9" a="1"/>
  <c r="BZ22" i="9" a="1"/>
  <c r="CD25" i="9" a="1"/>
  <c r="CL28" i="9" a="1"/>
  <c r="AA21" i="9" a="1"/>
  <c r="BP21" i="9" a="1"/>
  <c r="CP22" i="9" a="1"/>
  <c r="AY26" i="9" a="1"/>
  <c r="BK29" i="9" a="1"/>
  <c r="CN20" i="9" a="1"/>
  <c r="L27" i="9" a="1"/>
  <c r="K30" i="9" a="1"/>
  <c r="BP25" i="9" a="1"/>
  <c r="AS24" i="9" a="1"/>
  <c r="M30" i="9" a="1"/>
  <c r="CL30" i="9" a="1"/>
  <c r="S24" i="9" a="1"/>
  <c r="BP26" i="9" a="1"/>
  <c r="AU30" i="9" a="1"/>
  <c r="BC30" i="9" a="1"/>
  <c r="Q25" i="9" a="1"/>
  <c r="AR29" i="9" a="1"/>
  <c r="CK27" i="9" a="1"/>
  <c r="K210" i="15"/>
  <c r="BY26" i="9" a="1"/>
  <c r="E23" i="9" a="1"/>
  <c r="BN20" i="9" a="1"/>
  <c r="BJ23" i="9" a="1"/>
  <c r="AT23" i="9" a="1"/>
  <c r="BX20" i="9" a="1"/>
  <c r="CR20" i="9" a="1"/>
  <c r="BH28" i="9" a="1"/>
  <c r="BQ22" i="9" a="1"/>
  <c r="K742" i="22"/>
  <c r="CP29" i="9" a="1"/>
  <c r="W30" i="9" a="1"/>
  <c r="BT25" i="9" a="1"/>
  <c r="BW28" i="9" a="1"/>
  <c r="AM28" i="9" a="1"/>
  <c r="BN25" i="9" a="1"/>
  <c r="BH22" i="9" a="1"/>
  <c r="K58" i="22"/>
  <c r="AW21" i="9" a="1"/>
  <c r="CL23" i="9" a="1"/>
  <c r="CQ28" i="9" a="1"/>
  <c r="BN29" i="9" a="1"/>
  <c r="S25" i="9" a="1"/>
  <c r="BR23" i="9" a="1"/>
  <c r="CL25" i="9" a="1"/>
  <c r="BQ20" i="9" a="1"/>
  <c r="CM21" i="9" a="1"/>
  <c r="CH25" i="9" a="1"/>
  <c r="AE29" i="9" a="1"/>
  <c r="AH21" i="9" a="1"/>
  <c r="K58" i="13"/>
  <c r="BP29" i="9" a="1"/>
  <c r="AM24" i="9" a="1"/>
  <c r="CI23" i="9" a="1"/>
  <c r="BR29" i="9" a="1"/>
  <c r="T28" i="9" a="1"/>
  <c r="BP30" i="9" a="1"/>
  <c r="BF22" i="9" a="1"/>
  <c r="CP25" i="9" a="1"/>
  <c r="K172" i="22"/>
  <c r="BD20" i="9" a="1"/>
  <c r="L26" i="9" a="1"/>
  <c r="K476" i="22"/>
  <c r="CO25" i="9" a="1"/>
  <c r="BM22" i="9" a="1"/>
  <c r="CE25" i="9" a="1"/>
  <c r="K286" i="15"/>
  <c r="AO25" i="9" a="1"/>
  <c r="AI24" i="9" a="1"/>
  <c r="K1616" i="22"/>
  <c r="AI29" i="9" a="1"/>
  <c r="BY29" i="9" a="1"/>
  <c r="CL24" i="9" a="1"/>
  <c r="L25" i="9" a="1"/>
  <c r="BO29" i="9" a="1"/>
  <c r="O20" i="9" a="1"/>
  <c r="AL21" i="9" a="1"/>
  <c r="U23" i="9" a="1"/>
  <c r="CF25" i="9" a="1"/>
  <c r="S20" i="9" a="1"/>
  <c r="V22" i="9" a="1"/>
  <c r="AZ22" i="9" a="1"/>
  <c r="R24" i="9" a="1"/>
  <c r="BW27" i="9" a="1"/>
  <c r="AV28" i="9" a="1"/>
  <c r="AN22" i="9" a="1"/>
  <c r="BS28" i="9" a="1"/>
  <c r="CR24" i="9" a="1"/>
  <c r="CM25" i="9" a="1"/>
  <c r="K324" i="22"/>
  <c r="BG22" i="9" a="1"/>
  <c r="AR30" i="9" a="1"/>
  <c r="BO22" i="9" a="1"/>
  <c r="BE26" i="9" a="1"/>
  <c r="AD25" i="9" a="1"/>
  <c r="AE20" i="9" a="1"/>
  <c r="AI25" i="9" a="1"/>
  <c r="AC26" i="9" a="1"/>
  <c r="CR26" i="9" a="1"/>
  <c r="AK21" i="9" a="1"/>
  <c r="CF24" i="9" a="1"/>
  <c r="CI30" i="9" a="1"/>
  <c r="S23" i="9" a="1"/>
  <c r="AZ21" i="9" a="1"/>
  <c r="AV22" i="9" a="1"/>
  <c r="CQ23" i="9" a="1"/>
  <c r="AM26" i="9" a="1"/>
  <c r="AR25" i="9" a="1"/>
  <c r="AT30" i="9" a="1"/>
  <c r="I25" i="9" a="1"/>
  <c r="BX29" i="9" a="1"/>
  <c r="BD22" i="9" a="1"/>
  <c r="H28" i="9" a="1"/>
  <c r="BT30" i="9" a="1"/>
  <c r="AG27" i="9" a="1"/>
  <c r="CE20" i="9" a="1"/>
  <c r="L24" i="9" a="1"/>
  <c r="AH28" i="9" a="1"/>
  <c r="BJ26" i="9" a="1"/>
  <c r="BY28" i="9" a="1"/>
  <c r="BO25" i="9" a="1"/>
  <c r="V27" i="9" a="1"/>
  <c r="CI20" i="9" a="1"/>
  <c r="BU25" i="9" a="1"/>
  <c r="L28" i="9" a="1"/>
  <c r="AB30" i="9" a="1"/>
  <c r="I22" i="9" a="1"/>
  <c r="AP20" i="9" a="1"/>
  <c r="U21" i="9" a="1"/>
  <c r="M21" i="9" a="1"/>
  <c r="AZ26" i="9" a="1"/>
  <c r="AJ24" i="9" a="1"/>
  <c r="CH30" i="9" a="1"/>
  <c r="CH20" i="9" a="1"/>
  <c r="J20" i="9" a="1"/>
  <c r="BN28" i="9" a="1"/>
  <c r="BF28" i="9" a="1"/>
  <c r="CA24" i="9" a="1"/>
  <c r="AQ20" i="9" a="1"/>
  <c r="BY25" i="9" a="1"/>
  <c r="BO21" i="9" a="1"/>
  <c r="AQ24" i="9" a="1"/>
  <c r="CC24" i="9" a="1"/>
  <c r="K1046" i="22"/>
  <c r="CA28" i="9" a="1"/>
  <c r="G28" i="9" a="1"/>
  <c r="CA23" i="9" a="1"/>
  <c r="AT26" i="9" a="1"/>
  <c r="AM30" i="9" a="1"/>
  <c r="CP20" i="9" a="1"/>
  <c r="AS25" i="9" a="1"/>
  <c r="AJ28" i="9" a="1"/>
  <c r="AD22" i="9" a="1"/>
  <c r="CB21" i="9" a="1"/>
  <c r="AI21" i="9" a="1"/>
  <c r="BD28" i="9" a="1"/>
  <c r="BQ26" i="9" a="1"/>
  <c r="BK20" i="9" a="1"/>
  <c r="K96" i="14"/>
  <c r="Z25" i="9" a="1"/>
  <c r="AR20" i="9" a="1"/>
  <c r="U22" i="9" a="1"/>
  <c r="AW26" i="9" a="1"/>
  <c r="AC21" i="9" a="1"/>
  <c r="CR30" i="9" a="1"/>
  <c r="CK21" i="9" a="1"/>
  <c r="BL25" i="9" a="1"/>
  <c r="AG20" i="9" a="1"/>
  <c r="K210" i="5"/>
  <c r="Q23" i="9" a="1"/>
  <c r="U29" i="9" a="1"/>
  <c r="K172" i="18"/>
  <c r="CM27" i="9" a="1"/>
  <c r="V28" i="9" a="1"/>
  <c r="K514" i="22"/>
  <c r="AK20" i="9" a="1"/>
  <c r="U24" i="9" a="1"/>
  <c r="BB27" i="9" a="1"/>
  <c r="BU29" i="9" a="1"/>
  <c r="BA21" i="9" a="1"/>
  <c r="Q28" i="9" a="1"/>
  <c r="AL26" i="9" a="1"/>
  <c r="BE20" i="9" a="1"/>
  <c r="CJ27" i="9" a="1"/>
  <c r="CK20" i="9" a="1"/>
  <c r="CO28" i="9" a="1"/>
  <c r="Z24" i="9" a="1"/>
  <c r="CI24" i="9" a="1"/>
  <c r="K248" i="22"/>
  <c r="AM25" i="9" a="1"/>
  <c r="X27" i="9" a="1"/>
  <c r="BA20" i="9" a="1"/>
  <c r="AJ21" i="9" a="1"/>
  <c r="X22" i="9" a="1"/>
  <c r="AE21" i="9" a="1"/>
  <c r="AH30" i="9" a="1"/>
  <c r="BI28" i="9" a="1"/>
  <c r="AD23" i="9" a="1"/>
  <c r="CL20" i="9" a="1"/>
  <c r="K28" i="9" a="1"/>
  <c r="J28" i="9" a="1"/>
  <c r="CL26" i="9" a="1"/>
  <c r="BO23" i="9" a="1"/>
  <c r="AS27" i="9" a="1"/>
  <c r="CN22" i="9" a="1"/>
  <c r="BZ29" i="9" a="1"/>
  <c r="CK30" i="9" a="1"/>
  <c r="CK22" i="9" a="1"/>
  <c r="W25" i="9" a="1"/>
  <c r="AH22" i="9" a="1"/>
  <c r="W22" i="9" a="1"/>
  <c r="AW29" i="9" a="1"/>
  <c r="CC26" i="9" a="1"/>
  <c r="CR21" i="9" a="1"/>
  <c r="BR27" i="9" a="1"/>
  <c r="AD26" i="9" a="1"/>
  <c r="Z21" i="9" a="1"/>
  <c r="BN21" i="9" a="1"/>
  <c r="K476" i="14"/>
  <c r="BV28" i="9" a="1"/>
  <c r="T22" i="9" a="1"/>
  <c r="CH21" i="9" a="1"/>
  <c r="AU28" i="9" a="1"/>
  <c r="O29" i="9" a="1"/>
  <c r="R23" i="9" a="1"/>
  <c r="K1160" i="22"/>
  <c r="BS24" i="9" a="1"/>
  <c r="BV30" i="9" a="1"/>
  <c r="K1274" i="22"/>
  <c r="K780" i="22"/>
  <c r="H26" i="9" a="1"/>
  <c r="CB27" i="9" a="1"/>
  <c r="BE28" i="9" a="1"/>
  <c r="BX26" i="9" a="1"/>
  <c r="BN23" i="9" a="1"/>
  <c r="CF26" i="9" a="1"/>
  <c r="CF29" i="9" a="1"/>
  <c r="AP24" i="9" a="1"/>
  <c r="AA27" i="9" a="1"/>
  <c r="K1236" i="22"/>
  <c r="BB24" i="9" a="1"/>
  <c r="AX26" i="9" a="1"/>
  <c r="AX23" i="9" a="1"/>
  <c r="CN30" i="9" a="1"/>
  <c r="AL27" i="9" a="1"/>
  <c r="AS29" i="9" a="1"/>
  <c r="CE23" i="9" a="1"/>
  <c r="AV21" i="9" a="1"/>
  <c r="G22" i="9" a="1"/>
  <c r="CH22" i="9" a="1"/>
  <c r="CK24" i="9" a="1"/>
  <c r="BJ30" i="9" a="1"/>
  <c r="M22" i="9" a="1"/>
  <c r="H20" i="9" a="1"/>
  <c r="BO26" i="9" a="1"/>
  <c r="AF26" i="9" a="1"/>
  <c r="BG29" i="9" a="1"/>
  <c r="Y25" i="9" a="1"/>
  <c r="CE21" i="9" a="1"/>
  <c r="CB20" i="9" a="1"/>
  <c r="BQ23" i="9" a="1"/>
  <c r="AV29" i="9" a="1"/>
  <c r="AQ21" i="9" a="1"/>
  <c r="K29" i="9" a="1"/>
  <c r="R22" i="9" a="1"/>
  <c r="BR21" i="9" a="1"/>
  <c r="K96" i="15"/>
  <c r="AG23" i="9" a="1"/>
  <c r="CO29" i="9" a="1"/>
  <c r="N24" i="9" a="1"/>
  <c r="BB29" i="9" a="1"/>
  <c r="AD21" i="9" a="1"/>
  <c r="BS21" i="9" a="1"/>
  <c r="AL20" i="9" a="1"/>
  <c r="BX21" i="9" a="1"/>
  <c r="BE27" i="9" a="1"/>
  <c r="CC29" i="9" a="1"/>
  <c r="I26" i="9" a="1"/>
  <c r="AI26" i="9" a="1"/>
  <c r="CP27" i="9" a="1"/>
  <c r="AU27" i="9" a="1"/>
  <c r="E26" i="9" a="1"/>
  <c r="X29" i="9" a="1"/>
  <c r="CC27" i="9" a="1"/>
  <c r="AS23" i="9" a="1"/>
  <c r="Z23" i="9" a="1"/>
  <c r="BH29" i="9" a="1"/>
  <c r="AI28" i="9" a="1"/>
  <c r="N29" i="9" a="1"/>
  <c r="BA26" i="9" a="1"/>
  <c r="AZ27" i="9" a="1"/>
  <c r="BK21" i="9" a="1"/>
  <c r="BM26" i="9" a="1"/>
  <c r="AU23" i="9" a="1"/>
  <c r="AB29" i="9" a="1"/>
  <c r="BT21" i="9" a="1"/>
  <c r="BH24" i="9" a="1"/>
  <c r="CL27" i="9" a="1"/>
  <c r="Q30" i="9" a="1"/>
  <c r="K1654" i="22"/>
  <c r="K1844" i="22"/>
  <c r="AC23" i="9" a="1"/>
  <c r="CN28" i="9" a="1"/>
  <c r="BZ26" i="9" a="1"/>
  <c r="T24" i="9" a="1"/>
  <c r="E24" i="9" a="1"/>
  <c r="BU20" i="9" a="1"/>
  <c r="I28" i="9" a="1"/>
  <c r="O28" i="9" a="1"/>
  <c r="G29" i="9" a="1"/>
  <c r="BG20" i="9" a="1"/>
  <c r="Z29" i="9" a="1"/>
  <c r="BZ27" i="9" a="1"/>
  <c r="CH24" i="9" a="1"/>
  <c r="CG25" i="9" a="1"/>
  <c r="BQ21" i="9" a="1"/>
  <c r="AR22" i="9" a="1"/>
  <c r="CE22" i="9" a="1"/>
  <c r="BC22" i="9" a="1"/>
  <c r="BC24" i="9" a="1"/>
  <c r="BG24" i="9" a="1"/>
  <c r="CH28" i="9" a="1"/>
  <c r="BS26" i="9" a="1"/>
  <c r="O30" i="9" a="1"/>
  <c r="K134" i="18"/>
  <c r="AZ28" i="9" a="1"/>
  <c r="AL25" i="9" a="1"/>
  <c r="N30" i="9" a="1"/>
  <c r="H24" i="9" a="1"/>
  <c r="T25" i="9" a="1"/>
  <c r="AP26" i="9" a="1"/>
  <c r="BF23" i="9" a="1"/>
  <c r="R28" i="9" a="1"/>
  <c r="H29" i="9" a="1"/>
  <c r="BD30" i="9" a="1"/>
  <c r="K172" i="15"/>
  <c r="AK22" i="9" a="1"/>
  <c r="AS21" i="9" a="1"/>
  <c r="L22" i="9" a="1"/>
  <c r="K970" i="22"/>
  <c r="BD29" i="9" a="1"/>
  <c r="BL22" i="9" a="1"/>
  <c r="BP27" i="9" a="1"/>
  <c r="E20" i="9" a="1"/>
  <c r="BC29" i="9" a="1"/>
  <c r="CO21" i="9" a="1"/>
  <c r="BS23" i="9" a="1"/>
  <c r="CG28" i="9" a="1"/>
  <c r="AV24" i="9" a="1"/>
  <c r="J25" i="9" a="1"/>
  <c r="K1084" i="22"/>
  <c r="R27" i="9" a="1"/>
  <c r="AY24" i="9" a="1"/>
  <c r="AB27" i="9" a="1"/>
  <c r="BB28" i="9" a="1"/>
  <c r="CR28" i="9" a="1"/>
  <c r="AS28" i="9" a="1"/>
  <c r="AC30" i="9" a="1"/>
  <c r="BA27" i="9" a="1"/>
  <c r="CK26" i="9" a="1"/>
  <c r="BY21" i="9" a="1"/>
  <c r="CC20" i="9" a="1"/>
  <c r="BI25" i="9" a="1"/>
  <c r="AU20" i="9" a="1"/>
  <c r="CN24" i="9" a="1"/>
  <c r="AJ26" i="9" a="1"/>
  <c r="AN28" i="9" a="1"/>
  <c r="K20" i="13"/>
  <c r="P30" i="9" a="1"/>
  <c r="CJ24" i="9" a="1"/>
  <c r="CO23" i="9" a="1"/>
  <c r="AK27" i="9" a="1"/>
  <c r="F28" i="9" a="1"/>
  <c r="CM22" i="9" a="1"/>
  <c r="CR25" i="9" a="1"/>
  <c r="K324" i="15"/>
  <c r="CF20" i="9" a="1"/>
  <c r="AG30" i="9" a="1"/>
  <c r="BS20" i="9" a="1"/>
  <c r="Y21" i="9" a="1"/>
  <c r="CG22" i="9" a="1"/>
  <c r="AK28" i="9" a="1"/>
  <c r="K552" i="22"/>
  <c r="N20" i="9" a="1"/>
  <c r="O24" i="9" a="1"/>
  <c r="CE30" i="9" a="1"/>
  <c r="BB25" i="9" a="1"/>
  <c r="BK30" i="9" a="1"/>
  <c r="AG28" i="9" a="1"/>
  <c r="CR27" i="9" a="1"/>
  <c r="K20" i="22"/>
  <c r="AO30" i="9" a="1"/>
  <c r="AQ28" i="9" a="1"/>
  <c r="BS30" i="9" a="1"/>
  <c r="BN22" i="9" a="1"/>
  <c r="AU24" i="9" a="1"/>
  <c r="K894" i="22"/>
  <c r="AK29" i="9" a="1"/>
  <c r="AI30" i="9" a="1"/>
  <c r="AK25" i="9" a="1"/>
  <c r="CN29" i="9" a="1"/>
  <c r="BD21" i="9" a="1"/>
  <c r="AA29" i="9" a="1"/>
  <c r="P21" i="9" a="1"/>
  <c r="AO20" i="9" a="1"/>
  <c r="K818" i="22"/>
  <c r="I23" i="9" a="1"/>
  <c r="BV22" i="9" a="1"/>
  <c r="BX23" i="9" a="1"/>
  <c r="BE24" i="9" a="1"/>
  <c r="BI27" i="9" a="1"/>
  <c r="AW27" i="9" a="1"/>
  <c r="BH20" i="9" a="1"/>
  <c r="CN21" i="9" a="1"/>
  <c r="BC21" i="9" a="1"/>
  <c r="P23" i="9" a="1"/>
  <c r="K21" i="9" a="1"/>
  <c r="AX27" i="9" a="1"/>
  <c r="BP23" i="9" a="1"/>
  <c r="BE29" i="9" a="1"/>
  <c r="G23" i="9" a="1"/>
  <c r="AN27" i="9" a="1"/>
  <c r="BX25" i="9" a="1"/>
  <c r="BG21" i="9" a="1"/>
  <c r="AZ20" i="9" a="1"/>
  <c r="AE27" i="9" a="1"/>
  <c r="K58" i="15"/>
  <c r="BP22" i="9" a="1"/>
  <c r="AX29" i="9" a="1"/>
  <c r="H23" i="9" a="1"/>
  <c r="CQ24" i="9" a="1"/>
  <c r="BO28" i="9" a="1"/>
  <c r="AV27" i="9" a="1"/>
  <c r="AG25" i="9" a="1"/>
  <c r="T26" i="9" a="1"/>
  <c r="CC21" i="9" a="1"/>
  <c r="AN23" i="9" a="1"/>
  <c r="AZ24" i="9" a="1"/>
  <c r="AY22" i="9" a="1"/>
  <c r="U25" i="9" a="1"/>
  <c r="BK25" i="9" a="1"/>
  <c r="BC26" i="9" a="1"/>
  <c r="CL21" i="9" a="1"/>
  <c r="CO30" i="9" a="1"/>
  <c r="W24" i="9" a="1"/>
  <c r="BR24" i="9" a="1"/>
  <c r="K628" i="14"/>
  <c r="G24" i="9" a="1"/>
  <c r="BG26" i="9" a="1"/>
  <c r="K20" i="9" a="1"/>
  <c r="W20" i="9" a="1"/>
  <c r="AL28" i="9" a="1"/>
  <c r="BF27" i="9" a="1"/>
  <c r="BG30" i="9" a="1"/>
  <c r="CP21" i="9" a="1"/>
  <c r="CQ20" i="9" a="1"/>
  <c r="BI22" i="9" a="1"/>
  <c r="AC20" i="9" a="1"/>
  <c r="BV25" i="9" a="1"/>
  <c r="K58" i="18"/>
  <c r="G20" i="9" a="1"/>
  <c r="AL22" i="9" a="1"/>
  <c r="CM20" i="9" a="1"/>
  <c r="Y20" i="9" a="1"/>
  <c r="Q29" i="9" a="1"/>
  <c r="K932" i="22"/>
  <c r="V29" i="9" a="1"/>
  <c r="CQ27" i="9" a="1"/>
  <c r="G21" i="9" a="1"/>
  <c r="CN26" i="9" a="1"/>
  <c r="AI23" i="9" a="1"/>
  <c r="CH26" i="9" a="1"/>
  <c r="AO23" i="9" a="1"/>
  <c r="AC25" i="9" a="1"/>
  <c r="Q20" i="9" a="1"/>
  <c r="BU30" i="9" a="1"/>
  <c r="BN30" i="9" a="1"/>
  <c r="AL29" i="9" a="1"/>
  <c r="AQ29" i="9" a="1"/>
  <c r="P29" i="9" a="1"/>
  <c r="BX22" i="9" a="1"/>
  <c r="AF21" i="9" a="1"/>
  <c r="S27" i="9" a="1"/>
  <c r="BY23" i="9" a="1"/>
  <c r="CG24" i="9" a="1"/>
  <c r="BF25" i="9" a="1"/>
  <c r="BK27" i="9" a="1"/>
  <c r="CF28" i="9" a="1"/>
  <c r="AB28" i="9" a="1"/>
  <c r="AJ27" i="9" a="1"/>
  <c r="K1008" i="22"/>
  <c r="Z30" i="9" a="1"/>
  <c r="AO29" i="9" a="1"/>
  <c r="BB22" i="9" a="1"/>
  <c r="W21" i="9" a="1"/>
  <c r="K96" i="13"/>
  <c r="AC27" i="9" a="1"/>
  <c r="BK28" i="9" a="1"/>
  <c r="BH23" i="9" a="1"/>
  <c r="J21" i="9" a="1"/>
  <c r="W23" i="9" a="1"/>
  <c r="BQ29" i="9" a="1"/>
  <c r="F21" i="9" a="1"/>
  <c r="AB20" i="9" a="1"/>
  <c r="AS22" i="9" a="1"/>
  <c r="AX30" i="9" a="1"/>
  <c r="K438" i="14"/>
  <c r="BI24" i="9" a="1"/>
  <c r="BT24" i="9" a="1"/>
  <c r="Y28" i="9" a="1"/>
  <c r="L20" i="9" a="1"/>
  <c r="AN29" i="9" a="1"/>
  <c r="AA23" i="9" a="1"/>
  <c r="AW28" i="9" a="1"/>
  <c r="BH21" i="9" a="1"/>
  <c r="AO26" i="9" a="1"/>
  <c r="BI30" i="9" a="1"/>
  <c r="AC29" i="9" a="1"/>
  <c r="BT20" i="9" a="1"/>
  <c r="BQ27" i="9" a="1"/>
  <c r="AE28" i="9" a="1"/>
  <c r="BU21" i="9" a="1"/>
  <c r="AA28" i="9" a="1"/>
  <c r="BT27" i="9" a="1"/>
  <c r="K134" i="5"/>
  <c r="AR27" i="9" a="1"/>
  <c r="AW24" i="9" a="1"/>
  <c r="BX28" i="9" a="1"/>
  <c r="J30" i="9" a="1"/>
  <c r="BA24" i="9" a="1"/>
  <c r="CK29" i="9" a="1"/>
  <c r="BR22" i="9" a="1"/>
  <c r="AA22" i="9" a="1"/>
  <c r="U20" i="9" a="1"/>
  <c r="AD30" i="9" a="1"/>
  <c r="BW22" i="9" a="1"/>
  <c r="AN25" i="9" a="1"/>
  <c r="AX28" i="9" a="1"/>
  <c r="AT24" i="9" a="1"/>
  <c r="AO22" i="9" a="1"/>
  <c r="CD27" i="9" a="1"/>
  <c r="CC30" i="9" a="1"/>
  <c r="T30" i="9" a="1"/>
  <c r="AJ25" i="9" a="1"/>
  <c r="J22" i="9" a="1"/>
  <c r="BM21" i="9" a="1"/>
  <c r="F20" i="9" a="1"/>
  <c r="K210" i="22"/>
  <c r="O23" i="9" a="1"/>
  <c r="K210" i="14"/>
  <c r="AA24" i="9" a="1"/>
  <c r="AC28" i="9" a="1"/>
  <c r="CJ26" i="9" a="1"/>
  <c r="AO21" i="9" a="1"/>
  <c r="J23" i="9" a="1"/>
  <c r="K628" i="22"/>
  <c r="CI21" i="9" a="1"/>
  <c r="CN23" i="9" a="1"/>
  <c r="BG25" i="9" a="1"/>
  <c r="AM29" i="9" a="1"/>
  <c r="X20" i="9" a="1"/>
  <c r="BA22" i="9" a="1"/>
  <c r="M28" i="9" a="1"/>
  <c r="BJ21" i="9" a="1"/>
  <c r="P26" i="9" a="1"/>
  <c r="BX24" i="9" a="1"/>
  <c r="Y22" i="9" a="1"/>
  <c r="AV30" i="9" a="1"/>
  <c r="BI29" i="9" a="1"/>
  <c r="AA20" i="9" a="1"/>
  <c r="V25" i="9" a="1"/>
  <c r="BM28" i="9" a="1"/>
  <c r="AS26" i="9" a="1"/>
  <c r="CE27" i="9" a="1"/>
  <c r="CR29" i="9" a="1"/>
  <c r="V24" i="9" a="1"/>
  <c r="BE23" i="9" a="1"/>
  <c r="W27" i="9" a="1"/>
  <c r="BZ23" i="9" a="1"/>
  <c r="CM29" i="9" a="1"/>
  <c r="H27" i="9" a="1"/>
  <c r="K1578" i="22"/>
  <c r="BA30" i="9" a="1"/>
  <c r="AA26" i="9" a="1"/>
  <c r="AE26" i="9" a="1"/>
  <c r="K286" i="22"/>
  <c r="AB23" i="9" a="1"/>
  <c r="BF29" i="9" a="1"/>
  <c r="CK25" i="9" a="1"/>
  <c r="AR26" i="9" a="1"/>
  <c r="BU26" i="9" a="1"/>
  <c r="CM26" i="9" a="1"/>
  <c r="BU22" i="9" a="1"/>
  <c r="BF24" i="9" a="1"/>
  <c r="L30" i="9" a="1"/>
  <c r="AE22" i="9" a="1"/>
  <c r="AZ29" i="9" a="1"/>
  <c r="BW21" i="9" a="1"/>
  <c r="O22" i="9" a="1"/>
  <c r="CG29" i="9" a="1"/>
  <c r="CQ22" i="9" a="1"/>
  <c r="AE23" i="9" a="1"/>
  <c r="S22" i="9" a="1"/>
  <c r="BA28" i="9" a="1"/>
  <c r="Y23" i="9" a="1"/>
  <c r="M26" i="9" a="1"/>
  <c r="AL30" i="9" a="1"/>
  <c r="H22" i="9" a="1"/>
  <c r="AE24" i="9" a="1"/>
  <c r="BL30" i="9" a="1"/>
  <c r="CM23" i="9" a="1"/>
  <c r="CD29" i="9" a="1"/>
  <c r="CD23" i="9" a="1"/>
  <c r="I20" i="9" a="1"/>
  <c r="P25" i="9" a="1"/>
  <c r="BS29" i="9" a="1"/>
  <c r="AB24" i="9" a="1"/>
  <c r="BH27" i="9" a="1"/>
  <c r="AN30" i="9" a="1"/>
  <c r="CB25" i="9" a="1"/>
  <c r="AB25" i="9" a="1"/>
  <c r="CP24" i="9" a="1"/>
  <c r="AO27" i="9" a="1"/>
  <c r="AF27" i="9" a="1"/>
  <c r="K134" i="14"/>
  <c r="K514" i="14"/>
  <c r="AQ25" i="9" a="1"/>
  <c r="Y24" i="9" a="1"/>
  <c r="X25" i="9" a="1"/>
  <c r="AR24" i="9" a="1"/>
  <c r="CQ25" i="9" a="1"/>
  <c r="S28" i="9" a="1"/>
  <c r="S26" i="9" a="1"/>
  <c r="AI22" i="9" a="1"/>
  <c r="W28" i="9" a="1"/>
  <c r="P27" i="9" a="1"/>
  <c r="CB24" i="9" a="1"/>
  <c r="F22" i="9" a="1"/>
  <c r="S30" i="9" a="1"/>
  <c r="AX20" i="9" a="1"/>
  <c r="K590" i="22"/>
  <c r="CA26" i="9" a="1"/>
  <c r="BT23" i="9" a="1"/>
  <c r="AP28" i="9" a="1"/>
  <c r="N26" i="9" a="1"/>
  <c r="CP28" i="9" a="1"/>
  <c r="K666" i="22"/>
  <c r="N27" i="9" a="1"/>
  <c r="AK26" i="9" a="1"/>
  <c r="CD26" i="9" a="1"/>
  <c r="AW23" i="9" a="1"/>
  <c r="AT27" i="9" a="1"/>
  <c r="BV27" i="9" a="1"/>
  <c r="CA22" i="9" a="1"/>
  <c r="E29" i="9" a="1"/>
  <c r="O21" i="9" a="1"/>
  <c r="BY24" i="9" a="1"/>
  <c r="CH27" i="9" a="1"/>
  <c r="CQ30" i="9" a="1"/>
  <c r="CH23" i="9" a="1"/>
  <c r="Z27" i="9" a="1"/>
  <c r="J27" i="9" a="1"/>
  <c r="BW30" i="9" a="1"/>
  <c r="AL24" i="9" a="1"/>
  <c r="K1768" i="22"/>
  <c r="CA30" i="9" a="1"/>
  <c r="BU23" i="9" a="1"/>
  <c r="L23" i="9" a="1"/>
  <c r="AU29" i="9" a="1"/>
  <c r="BJ29" i="9" a="1"/>
  <c r="BK26" i="9" a="1"/>
  <c r="K24" i="9" a="1"/>
  <c r="F24" i="9" a="1"/>
  <c r="V30" i="9" a="1"/>
  <c r="CJ30" i="9" a="1"/>
  <c r="K23" i="9" a="1"/>
  <c r="CF30" i="9" a="1"/>
  <c r="CO22" i="9" a="1"/>
  <c r="F30" i="9" a="1"/>
  <c r="X28" i="9" a="1"/>
  <c r="K362" i="22"/>
  <c r="AW20" i="9" a="1"/>
  <c r="AE30" i="9" a="1"/>
  <c r="Q27" i="9" a="1"/>
  <c r="BV29" i="9" a="1"/>
  <c r="CD20" i="9" a="1"/>
  <c r="CE28" i="9" a="1"/>
  <c r="BL29" i="9" a="1"/>
  <c r="BW20" i="9" a="1"/>
  <c r="AL23" i="9" a="1"/>
  <c r="BE21" i="9" a="1"/>
  <c r="K25" i="9" a="1"/>
  <c r="P28" i="9" a="1"/>
  <c r="Q21" i="9" a="1"/>
  <c r="K1198" i="22"/>
  <c r="BS27" i="9" a="1"/>
  <c r="AJ30" i="9" a="1"/>
  <c r="BC23" i="9" a="1"/>
  <c r="N21" i="9" a="1"/>
  <c r="X24" i="9" a="1"/>
  <c r="BB30" i="9" a="1"/>
  <c r="AH27" i="9" a="1"/>
  <c r="BF30" i="9" a="1"/>
  <c r="AV23" i="9" a="1"/>
  <c r="BK22" i="9" a="1"/>
  <c r="AD20" i="9" a="1"/>
  <c r="AM23" i="9" a="1"/>
  <c r="K1730" i="22"/>
  <c r="BZ30" i="9" a="1"/>
  <c r="AG21" i="9" a="1"/>
  <c r="CN27" i="9" a="1"/>
  <c r="AV25" i="9" a="1"/>
  <c r="AT20" i="9" a="1"/>
  <c r="K400" i="14"/>
  <c r="K856" i="22"/>
  <c r="AR21" i="9" a="1"/>
  <c r="Q24" i="9" a="1"/>
  <c r="BM27" i="9" a="1"/>
  <c r="BE25" i="9" a="1"/>
  <c r="CI27" i="9" a="1"/>
  <c r="CI22" i="9" a="1"/>
  <c r="CF21" i="9" a="1"/>
  <c r="K248" i="15"/>
  <c r="AT21" i="9" a="1"/>
  <c r="BD23" i="9" a="1"/>
  <c r="BM23" i="9" a="1"/>
  <c r="AX24" i="9" a="1"/>
  <c r="N22" i="9" a="1"/>
  <c r="G30" i="9" a="1"/>
  <c r="E28" i="9" a="1"/>
  <c r="K1540" i="22"/>
  <c r="K1464" i="22"/>
  <c r="AP21" i="9" a="1"/>
  <c r="CA21" i="9" a="1"/>
  <c r="I27" i="9" a="1"/>
  <c r="AD29" i="9" a="1"/>
  <c r="AY21" i="9" a="1"/>
  <c r="CB23" i="9" a="1"/>
  <c r="G26" i="9" a="1"/>
  <c r="BG27" i="9" a="1"/>
  <c r="K438" i="22"/>
  <c r="G27" i="9" a="1"/>
  <c r="CD30" i="9" a="1"/>
  <c r="M23" i="9" a="1"/>
  <c r="Q26" i="9" a="1"/>
  <c r="R29" i="9" a="1"/>
  <c r="AW30" i="9" a="1"/>
  <c r="CN25" i="9" a="1"/>
  <c r="BZ24" i="9" a="1"/>
  <c r="BU27" i="9" a="1"/>
  <c r="AF30" i="9" a="1"/>
  <c r="AI20" i="9" a="1"/>
  <c r="BR25" i="9" a="1"/>
  <c r="AJ22" i="9" a="1"/>
  <c r="AO28" i="9" a="1"/>
  <c r="K286" i="14"/>
  <c r="BR28" i="9" a="1"/>
  <c r="AZ23" i="9" a="1"/>
  <c r="AY30" i="9" a="1"/>
  <c r="BI21" i="9" a="1"/>
  <c r="K26" i="9" a="1"/>
  <c r="BU24" i="9" a="1"/>
  <c r="CA27" i="9" a="1"/>
  <c r="K400" i="22"/>
  <c r="K134" i="15"/>
  <c r="K362" i="14"/>
  <c r="BQ24" i="9" a="1"/>
  <c r="AU21" i="9" a="1"/>
  <c r="BC25" i="9" a="1"/>
  <c r="Z20" i="9" a="1"/>
  <c r="AN26" i="9" a="1"/>
  <c r="X26" i="9" a="1"/>
  <c r="X23" i="9" a="1"/>
  <c r="CG21" i="9" a="1"/>
  <c r="BM20" i="9" a="1"/>
  <c r="M25" i="9" a="1"/>
  <c r="K172" i="5"/>
  <c r="BL23" i="9" a="1"/>
  <c r="BL20" i="9" a="1"/>
  <c r="V23" i="9" a="1"/>
  <c r="AP29" i="9" a="1"/>
  <c r="V26" i="9" a="1"/>
  <c r="CD24" i="9" a="1"/>
  <c r="BF20" i="9" a="1"/>
  <c r="K96" i="18"/>
  <c r="Z22" i="9" a="1"/>
  <c r="E25" i="9" a="1"/>
  <c r="BY20" i="9" a="1"/>
  <c r="CL22" i="9" a="1"/>
  <c r="AN24" i="9" a="1"/>
  <c r="BI23" i="9" a="1"/>
  <c r="AH20" i="9" a="1"/>
  <c r="CI29" i="9" a="1"/>
  <c r="CA20" i="9" a="1"/>
  <c r="CB30" i="9" a="1"/>
  <c r="BW24" i="9" a="1"/>
  <c r="AV26" i="9" a="1"/>
  <c r="CM30" i="9" a="1"/>
  <c r="AO24" i="9" a="1"/>
  <c r="BU28" i="9" a="1"/>
  <c r="J24" i="9" a="1"/>
  <c r="BM25" i="9" a="1"/>
  <c r="CG26" i="9" a="1"/>
  <c r="L21" i="9" a="1"/>
  <c r="AP30" i="9" a="1"/>
  <c r="CP23" i="9" a="1"/>
  <c r="BK23" i="9" a="1"/>
  <c r="W29" i="9" a="1"/>
  <c r="BL26" i="9" a="1"/>
  <c r="AP23" i="9" a="1"/>
  <c r="CK23" i="9" a="1"/>
  <c r="T21" i="9" a="1"/>
  <c r="AG29" i="9" a="1"/>
  <c r="BW26" i="9" a="1"/>
  <c r="BJ27" i="9" a="1"/>
  <c r="V21" i="9" a="1"/>
  <c r="W26" i="9" a="1"/>
  <c r="AM20" i="9" a="1"/>
  <c r="AW25" i="9" a="1"/>
  <c r="M27" i="9" a="1"/>
  <c r="BV21" i="9" a="1"/>
  <c r="U27" i="9" a="1"/>
  <c r="P24" i="9" a="1"/>
  <c r="K590" i="14"/>
  <c r="BE22" i="9" a="1"/>
  <c r="CG30" i="9" a="1"/>
  <c r="S21" i="9" a="1"/>
  <c r="BJ28" i="9" a="1"/>
  <c r="L29" i="9" a="1"/>
  <c r="CQ29" i="9" a="1"/>
  <c r="AQ26" i="9" a="1"/>
  <c r="AI27" i="9" a="1"/>
  <c r="BJ22" i="9" a="1"/>
  <c r="BD24" i="9" a="1"/>
  <c r="CP26" i="9" a="1"/>
  <c r="AY27" i="9" a="1"/>
  <c r="AT29" i="9" a="1"/>
  <c r="BV23" i="9" a="1"/>
  <c r="Z28" i="9" a="1"/>
  <c r="CQ21" i="9" a="1"/>
  <c r="BB23" i="9" a="1"/>
  <c r="AY28" i="9" a="1"/>
  <c r="CQ26" i="9" a="1"/>
  <c r="BY22" i="9" a="1"/>
  <c r="BR30" i="9" a="1"/>
  <c r="CI26" i="9" a="1"/>
  <c r="BQ25" i="9" a="1"/>
  <c r="BN27" i="9" a="1"/>
  <c r="K1388" i="22"/>
  <c r="AH24" i="9" a="1"/>
  <c r="K20" i="18"/>
  <c r="CM28" i="9" a="1"/>
  <c r="E30" i="9" a="1"/>
  <c r="T23" i="9" a="1"/>
  <c r="K20" i="15"/>
  <c r="J29" i="9" a="1"/>
  <c r="CC28" i="9" a="1"/>
  <c r="H25" i="9" a="1"/>
  <c r="AP22" i="9" a="1"/>
  <c r="BZ25" i="9" a="1"/>
  <c r="AT22" i="9" a="1"/>
  <c r="CO24" i="9" a="1"/>
  <c r="AF29" i="9" a="1"/>
  <c r="K22" i="9" a="1"/>
  <c r="E22" i="9" a="1"/>
  <c r="AH23" i="9" a="1"/>
  <c r="AW22" i="9" a="1"/>
  <c r="AR23" i="9" a="1"/>
  <c r="U26" i="9" a="1"/>
  <c r="BV20" i="9" a="1"/>
  <c r="BX30" i="9" a="1"/>
  <c r="BQ28" i="9" a="1"/>
  <c r="CH29" i="9" a="1"/>
  <c r="CC23" i="9" a="1"/>
  <c r="K1502" i="22"/>
  <c r="CJ25" i="9" a="1"/>
  <c r="BR20" i="9" a="1"/>
  <c r="AR28" i="9" a="1"/>
  <c r="F23" i="9" a="1"/>
  <c r="K324" i="14"/>
  <c r="BB26" i="9" a="1"/>
  <c r="BC27" i="9" a="1"/>
  <c r="BB20" i="9" a="1"/>
  <c r="AS20" i="9" a="1"/>
  <c r="CC22" i="9" a="1"/>
  <c r="H21" i="9" a="1"/>
  <c r="BH26" i="9" a="1"/>
  <c r="BM24" i="9" a="1"/>
  <c r="BB21" i="9" a="1"/>
  <c r="BQ30" i="9" a="1"/>
  <c r="F25" i="9" a="1"/>
  <c r="T27" i="9" a="1"/>
  <c r="K248" i="14"/>
  <c r="X21" i="9" a="1"/>
  <c r="AN20" i="9" a="1"/>
  <c r="AG24" i="9" a="1"/>
  <c r="H30" i="9" a="1"/>
  <c r="F27" i="9" a="1"/>
  <c r="AK30" i="9" a="1"/>
  <c r="CD28" i="9" a="1"/>
  <c r="P22" i="9" a="1"/>
  <c r="K1350" i="22"/>
  <c r="AJ20" i="9" a="1"/>
  <c r="AB26" i="9" a="1"/>
  <c r="BL24" i="9" a="1"/>
  <c r="P20" i="9" a="1"/>
  <c r="AV20" i="9" a="1"/>
  <c r="CF27" i="9" a="1"/>
  <c r="BP20" i="9" a="1"/>
  <c r="I30" i="9" a="1"/>
  <c r="BW23" i="9" a="1"/>
  <c r="CA25" i="9" a="1"/>
  <c r="CJ28" i="9" a="1"/>
  <c r="AB21" i="9" a="1"/>
  <c r="AZ30" i="9" a="1"/>
  <c r="BM29" i="9" a="1"/>
  <c r="V20" i="9" a="1"/>
  <c r="M20" i="9" a="1"/>
  <c r="BH25" i="9" a="1"/>
  <c r="AD28" i="9" a="1"/>
  <c r="AM21" i="9" a="1"/>
  <c r="Y30" i="9" a="1"/>
  <c r="CL29" i="9" a="1"/>
  <c r="F26" i="9" a="1"/>
  <c r="BF21" i="9" a="1"/>
  <c r="BV24" i="9" a="1"/>
  <c r="CO26" i="9" a="1"/>
  <c r="BD26" i="9" a="1"/>
  <c r="BN26" i="9" a="1"/>
  <c r="AZ25" i="9" a="1"/>
  <c r="BJ25" i="9" a="1"/>
  <c r="AY29" i="9" a="1"/>
  <c r="BL28" i="9" a="1"/>
  <c r="U30" i="9" a="1"/>
  <c r="K58" i="5"/>
  <c r="BY30" i="9" a="1"/>
  <c r="M24" i="9" a="1"/>
  <c r="CR22" i="9" a="1"/>
  <c r="E21" i="9" a="1"/>
  <c r="Z26" i="9" a="1"/>
  <c r="BA23" i="9" a="1"/>
  <c r="CJ29" i="9" a="1"/>
  <c r="AF23" i="9" a="1"/>
  <c r="G25" i="9" a="1"/>
  <c r="AK24" i="9" a="1"/>
  <c r="AJ29" i="9" a="1"/>
  <c r="AH26" i="9" a="1"/>
  <c r="I29" i="9" a="1"/>
  <c r="AQ22" i="9" a="1"/>
  <c r="BO24" i="9" a="1"/>
  <c r="AF24" i="9" a="1"/>
  <c r="BO27" i="9" a="1"/>
  <c r="AS30" i="9" a="1"/>
  <c r="K96" i="22"/>
  <c r="AY20" i="9" a="1"/>
  <c r="BL27" i="9" a="1"/>
  <c r="N23" i="9" a="1"/>
  <c r="CO20" i="9" a="1"/>
  <c r="R26" i="9" a="1"/>
  <c r="AC22" i="9" a="1"/>
  <c r="Y29" i="9" a="1"/>
  <c r="BA29" i="9" a="1"/>
  <c r="CJ21" i="9" a="1"/>
  <c r="E27" i="9" a="1"/>
  <c r="BS22" i="9" a="1"/>
  <c r="AQ27" i="9" a="1"/>
  <c r="BR26" i="9" a="1"/>
  <c r="Q22" i="9" a="1"/>
  <c r="AF28" i="9" a="1"/>
  <c r="BT29" i="9" a="1"/>
  <c r="CD21" i="9" a="1"/>
  <c r="AP25" i="9" a="1"/>
  <c r="R20" i="9" a="1"/>
  <c r="BA25" i="9" a="1"/>
  <c r="AU26" i="9" a="1"/>
  <c r="AB22" i="9" a="1"/>
  <c r="AK23" i="9" a="1"/>
  <c r="BL21" i="9" a="1"/>
  <c r="AA30" i="9" a="1"/>
  <c r="BN24" i="9" a="1"/>
  <c r="CP30" i="9" a="1"/>
  <c r="AQ23" i="9" a="1"/>
  <c r="BG23" i="9" a="1"/>
  <c r="BX27" i="9" a="1"/>
  <c r="CB29" i="9" a="1"/>
  <c r="BS25" i="9" a="1"/>
  <c r="BP28" i="9" a="1"/>
  <c r="T29" i="9" a="1"/>
  <c r="BT28" i="9" a="1"/>
  <c r="CJ23" i="9" a="1"/>
  <c r="CI28" i="9" a="1"/>
  <c r="BI20" i="9" a="1"/>
  <c r="BT22" i="9" a="1"/>
  <c r="AG26" i="9" a="1"/>
  <c r="CF23" i="9" a="1"/>
  <c r="CI25" i="9" a="1"/>
  <c r="AG22" i="9" a="1"/>
  <c r="CM24" i="9" a="1"/>
  <c r="BC28" i="9" a="1"/>
  <c r="AN21" i="9" a="1"/>
  <c r="CJ20" i="9" a="1"/>
  <c r="CA29" i="9" a="1"/>
  <c r="BD27" i="9" a="1"/>
  <c r="K20" i="14"/>
  <c r="AE25" i="9" a="1"/>
  <c r="BF26" i="9" a="1"/>
  <c r="K1122" i="22"/>
  <c r="M29" i="9" a="1"/>
  <c r="BD25" i="9" a="1"/>
  <c r="BC28" i="9" l="1"/>
  <c r="BP28" i="9"/>
  <c r="AH26" i="9"/>
  <c r="BB20" i="9"/>
  <c r="CQ29" i="9"/>
  <c r="CM24" i="9"/>
  <c r="BS25" i="9"/>
  <c r="AJ29" i="9"/>
  <c r="CD20" i="9"/>
  <c r="CQ26" i="9"/>
  <c r="L29" i="9"/>
  <c r="M25" i="9"/>
  <c r="E28" i="9"/>
  <c r="AG22" i="9"/>
  <c r="CB29" i="9"/>
  <c r="AK24" i="9"/>
  <c r="BV29" i="9"/>
  <c r="BC27" i="9"/>
  <c r="BJ28" i="9"/>
  <c r="BM20" i="9"/>
  <c r="G30" i="9"/>
  <c r="CI25" i="9"/>
  <c r="BX27" i="9"/>
  <c r="G25" i="9"/>
  <c r="BF20" i="9"/>
  <c r="AY28" i="9"/>
  <c r="S21" i="9"/>
  <c r="CG21" i="9"/>
  <c r="DC4" i="19" s="1"/>
  <c r="N22" i="9"/>
  <c r="CF23" i="9"/>
  <c r="BG23" i="9"/>
  <c r="AF23" i="9"/>
  <c r="Q27" i="9"/>
  <c r="BB23" i="9"/>
  <c r="CG30" i="9"/>
  <c r="DC13" i="19" s="1"/>
  <c r="X23" i="9"/>
  <c r="AX24" i="9"/>
  <c r="AG26" i="9"/>
  <c r="AQ23" i="9"/>
  <c r="CJ29" i="9"/>
  <c r="CD24" i="9"/>
  <c r="CQ21" i="9"/>
  <c r="BE22" i="9"/>
  <c r="X26" i="9"/>
  <c r="BM23" i="9"/>
  <c r="BT22" i="9"/>
  <c r="CP30" i="9"/>
  <c r="BA23" i="9"/>
  <c r="Z28" i="9"/>
  <c r="AN26" i="9"/>
  <c r="BD23" i="9"/>
  <c r="BI20" i="9"/>
  <c r="BN24" i="9"/>
  <c r="Z26" i="9"/>
  <c r="V26" i="9"/>
  <c r="BB26" i="9"/>
  <c r="P24" i="9"/>
  <c r="Z20" i="9"/>
  <c r="AT21" i="9"/>
  <c r="CI28" i="9"/>
  <c r="AA30" i="9"/>
  <c r="E21" i="9"/>
  <c r="AE30" i="9"/>
  <c r="BV23" i="9"/>
  <c r="U27" i="9"/>
  <c r="BC25" i="9"/>
  <c r="CJ23" i="9"/>
  <c r="BL21" i="9"/>
  <c r="CR22" i="9"/>
  <c r="BD27" i="9"/>
  <c r="AT29" i="9"/>
  <c r="BV21" i="9"/>
  <c r="AU21" i="9"/>
  <c r="CF21" i="9"/>
  <c r="BT28" i="9"/>
  <c r="AK23" i="9"/>
  <c r="M24" i="9"/>
  <c r="CA29" i="9"/>
  <c r="AY27" i="9"/>
  <c r="M27" i="9"/>
  <c r="BQ24" i="9"/>
  <c r="CI22" i="9"/>
  <c r="CR28" i="9"/>
  <c r="T29" i="9"/>
  <c r="AB22" i="9"/>
  <c r="BY30" i="9"/>
  <c r="AP29" i="9"/>
  <c r="CP26" i="9"/>
  <c r="AW25" i="9"/>
  <c r="BB28" i="9"/>
  <c r="CI27" i="9"/>
  <c r="AU26" i="9"/>
  <c r="AW20" i="9"/>
  <c r="BD24" i="9"/>
  <c r="BX22" i="9"/>
  <c r="AB27" i="9"/>
  <c r="AM20" i="9"/>
  <c r="BE25" i="9"/>
  <c r="X28" i="9"/>
  <c r="BA25" i="9"/>
  <c r="U30" i="9"/>
  <c r="P29" i="9"/>
  <c r="AY24" i="9"/>
  <c r="CJ20" i="9"/>
  <c r="AM26" i="9"/>
  <c r="BJ22" i="9"/>
  <c r="W26" i="9"/>
  <c r="BM27" i="9"/>
  <c r="AQ29" i="9"/>
  <c r="R27" i="9"/>
  <c r="F30" i="9"/>
  <c r="CQ23" i="9"/>
  <c r="R20" i="9"/>
  <c r="BL28" i="9"/>
  <c r="V23" i="9"/>
  <c r="AL29" i="9"/>
  <c r="AV22" i="9"/>
  <c r="AI27" i="9"/>
  <c r="V21" i="9"/>
  <c r="CP28" i="9"/>
  <c r="CA27" i="9"/>
  <c r="BN30" i="9"/>
  <c r="J25" i="9"/>
  <c r="BV30" i="9"/>
  <c r="AZ21" i="9"/>
  <c r="Q24" i="9"/>
  <c r="CO22" i="9"/>
  <c r="N26" i="9"/>
  <c r="AP25" i="9"/>
  <c r="BU30" i="9"/>
  <c r="AV24" i="9"/>
  <c r="BS24" i="9"/>
  <c r="S23" i="9"/>
  <c r="AY29" i="9"/>
  <c r="BL20" i="9"/>
  <c r="AP28" i="9"/>
  <c r="AQ26" i="9"/>
  <c r="Q20" i="9"/>
  <c r="CG28" i="9"/>
  <c r="DC11" i="19" s="1"/>
  <c r="CI30" i="9"/>
  <c r="BJ27" i="9"/>
  <c r="BU24" i="9"/>
  <c r="BT23" i="9"/>
  <c r="AR21" i="9"/>
  <c r="AC25" i="9"/>
  <c r="BS23" i="9"/>
  <c r="R23" i="9"/>
  <c r="CF24" i="9"/>
  <c r="CF30" i="9"/>
  <c r="CD21" i="9"/>
  <c r="CA26" i="9"/>
  <c r="BJ25" i="9"/>
  <c r="AO23" i="9"/>
  <c r="CO21" i="9"/>
  <c r="O29" i="9"/>
  <c r="AK21" i="9"/>
  <c r="AN21" i="9"/>
  <c r="BW26" i="9"/>
  <c r="CH26" i="9"/>
  <c r="BC29" i="9"/>
  <c r="AU28" i="9"/>
  <c r="CR26" i="9"/>
  <c r="K26" i="9"/>
  <c r="AX20" i="9"/>
  <c r="K23" i="9"/>
  <c r="AI23" i="9"/>
  <c r="E20" i="9"/>
  <c r="CH21" i="9"/>
  <c r="AC26" i="9"/>
  <c r="BT29" i="9"/>
  <c r="AZ25" i="9"/>
  <c r="S30" i="9"/>
  <c r="K14" i="18"/>
  <c r="CN26" i="9"/>
  <c r="BP27" i="9"/>
  <c r="T22" i="9"/>
  <c r="AI25" i="9"/>
  <c r="F23" i="9"/>
  <c r="AG29" i="9"/>
  <c r="F22" i="9"/>
  <c r="BI21" i="9"/>
  <c r="G21" i="9"/>
  <c r="BL22" i="9"/>
  <c r="BV28" i="9"/>
  <c r="AE20" i="9"/>
  <c r="CJ30" i="9"/>
  <c r="CB24" i="9"/>
  <c r="AF28" i="9"/>
  <c r="CQ27" i="9"/>
  <c r="BD29" i="9"/>
  <c r="AD25" i="9"/>
  <c r="BN26" i="9"/>
  <c r="P27" i="9"/>
  <c r="AR28" i="9"/>
  <c r="V29" i="9"/>
  <c r="BN21" i="9"/>
  <c r="BE26" i="9"/>
  <c r="T21" i="9"/>
  <c r="AY30" i="9"/>
  <c r="W28" i="9"/>
  <c r="AT20" i="9"/>
  <c r="L22" i="9"/>
  <c r="Z21" i="9"/>
  <c r="BO22" i="9"/>
  <c r="V30" i="9"/>
  <c r="Q22" i="9"/>
  <c r="AI22" i="9"/>
  <c r="BD26" i="9"/>
  <c r="Q29" i="9"/>
  <c r="AS21" i="9"/>
  <c r="AD26" i="9"/>
  <c r="AR30" i="9"/>
  <c r="P22" i="9"/>
  <c r="BR20" i="9"/>
  <c r="S26" i="9"/>
  <c r="CK23" i="9"/>
  <c r="Y20" i="9"/>
  <c r="AK22" i="9"/>
  <c r="BR27" i="9"/>
  <c r="BG22" i="9"/>
  <c r="AZ23" i="9"/>
  <c r="AV25" i="9"/>
  <c r="S28" i="9"/>
  <c r="F24" i="9"/>
  <c r="CM20" i="9"/>
  <c r="CR21" i="9"/>
  <c r="BR26" i="9"/>
  <c r="CO26" i="9"/>
  <c r="CQ25" i="9"/>
  <c r="CD28" i="9"/>
  <c r="AL22" i="9"/>
  <c r="BD30" i="9"/>
  <c r="CC26" i="9"/>
  <c r="CM25" i="9"/>
  <c r="CJ25" i="9"/>
  <c r="AP23" i="9"/>
  <c r="AR24" i="9"/>
  <c r="BR28" i="9"/>
  <c r="G20" i="9"/>
  <c r="H29" i="9"/>
  <c r="AW29" i="9"/>
  <c r="CR24" i="9"/>
  <c r="CN27" i="9"/>
  <c r="K24" i="9"/>
  <c r="X25" i="9"/>
  <c r="AQ27" i="9"/>
  <c r="R28" i="9"/>
  <c r="W22" i="9"/>
  <c r="BS28" i="9"/>
  <c r="BV24" i="9"/>
  <c r="BL23" i="9"/>
  <c r="Y24" i="9"/>
  <c r="BV25" i="9"/>
  <c r="BF23" i="9"/>
  <c r="AH22" i="9"/>
  <c r="AN22" i="9"/>
  <c r="BL26" i="9"/>
  <c r="AQ25" i="9"/>
  <c r="AG21" i="9"/>
  <c r="AC20" i="9"/>
  <c r="AP26" i="9"/>
  <c r="W25" i="9"/>
  <c r="AV28" i="9"/>
  <c r="BK26" i="9"/>
  <c r="BS22" i="9"/>
  <c r="BF21" i="9"/>
  <c r="BI22" i="9"/>
  <c r="T25" i="9"/>
  <c r="CK22" i="9"/>
  <c r="BW27" i="9"/>
  <c r="AH24" i="9"/>
  <c r="CC23" i="9"/>
  <c r="W29" i="9"/>
  <c r="CQ20" i="9"/>
  <c r="H24" i="9"/>
  <c r="CK30" i="9"/>
  <c r="R24" i="9"/>
  <c r="AO28" i="9"/>
  <c r="BZ30" i="9"/>
  <c r="AF27" i="9"/>
  <c r="BJ29" i="9"/>
  <c r="CP21" i="9"/>
  <c r="N30" i="9"/>
  <c r="BZ29" i="9"/>
  <c r="AZ22" i="9"/>
  <c r="E27" i="9"/>
  <c r="F26" i="9"/>
  <c r="AO27" i="9"/>
  <c r="AK30" i="9"/>
  <c r="BG30" i="9"/>
  <c r="AL25" i="9"/>
  <c r="CN22" i="9"/>
  <c r="V22" i="9"/>
  <c r="CH29" i="9"/>
  <c r="BK23" i="9"/>
  <c r="CP24" i="9"/>
  <c r="AJ22" i="9"/>
  <c r="BF27" i="9"/>
  <c r="AZ28" i="9"/>
  <c r="AS27" i="9"/>
  <c r="S20" i="9"/>
  <c r="AU29" i="9"/>
  <c r="AB25" i="9"/>
  <c r="CJ21" i="9"/>
  <c r="AL28" i="9"/>
  <c r="BO23" i="9"/>
  <c r="CF25" i="9"/>
  <c r="CL29" i="9"/>
  <c r="F27" i="9"/>
  <c r="CB25" i="9"/>
  <c r="BQ28" i="9"/>
  <c r="W20" i="9"/>
  <c r="O30" i="9"/>
  <c r="CL26" i="9"/>
  <c r="U23" i="9"/>
  <c r="CP23" i="9"/>
  <c r="BR25" i="9"/>
  <c r="AN30" i="9"/>
  <c r="AM23" i="9"/>
  <c r="K20" i="9"/>
  <c r="BS26" i="9"/>
  <c r="J28" i="9"/>
  <c r="AL21" i="9"/>
  <c r="L23" i="9"/>
  <c r="BA29" i="9"/>
  <c r="BH27" i="9"/>
  <c r="Y30" i="9"/>
  <c r="BG26" i="9"/>
  <c r="CH28" i="9"/>
  <c r="K28" i="9"/>
  <c r="O20" i="9"/>
  <c r="H30" i="9"/>
  <c r="BX30" i="9"/>
  <c r="AB24" i="9"/>
  <c r="AP30" i="9"/>
  <c r="G24" i="9"/>
  <c r="BG24" i="9"/>
  <c r="CL20" i="9"/>
  <c r="BO29" i="9"/>
  <c r="AI20" i="9"/>
  <c r="AD20" i="9"/>
  <c r="BS29" i="9"/>
  <c r="BU23" i="9"/>
  <c r="BC24" i="9"/>
  <c r="AD23" i="9"/>
  <c r="L25" i="9"/>
  <c r="Y29" i="9"/>
  <c r="AM21" i="9"/>
  <c r="P25" i="9"/>
  <c r="AG24" i="9"/>
  <c r="BR24" i="9"/>
  <c r="BC22" i="9"/>
  <c r="BI28" i="9"/>
  <c r="CL24" i="9"/>
  <c r="BV20" i="9"/>
  <c r="L21" i="9"/>
  <c r="I20" i="9"/>
  <c r="AF30" i="9"/>
  <c r="W24" i="9"/>
  <c r="CE22" i="9"/>
  <c r="AH30" i="9"/>
  <c r="BY29" i="9"/>
  <c r="BK22" i="9"/>
  <c r="CA30" i="9"/>
  <c r="CD23" i="9"/>
  <c r="AC22" i="9"/>
  <c r="CO30" i="9"/>
  <c r="AR22" i="9"/>
  <c r="AE21" i="9"/>
  <c r="AI29" i="9"/>
  <c r="AD28" i="9"/>
  <c r="AN20" i="9"/>
  <c r="CD29" i="9"/>
  <c r="U26" i="9"/>
  <c r="CL21" i="9"/>
  <c r="BQ21" i="9"/>
  <c r="X22" i="9"/>
  <c r="CG26" i="9"/>
  <c r="DC9" i="19" s="1"/>
  <c r="BU27" i="9"/>
  <c r="CM23" i="9"/>
  <c r="AV23" i="9"/>
  <c r="BC26" i="9"/>
  <c r="CG25" i="9"/>
  <c r="DC8" i="19" s="1"/>
  <c r="AJ21" i="9"/>
  <c r="AI24" i="9"/>
  <c r="R26" i="9"/>
  <c r="BL30" i="9"/>
  <c r="BH25" i="9"/>
  <c r="BK25" i="9"/>
  <c r="CH24" i="9"/>
  <c r="BA20" i="9"/>
  <c r="AO25" i="9"/>
  <c r="X21" i="9"/>
  <c r="AR23" i="9"/>
  <c r="AE24" i="9"/>
  <c r="BM25" i="9"/>
  <c r="U25" i="9"/>
  <c r="BZ27" i="9"/>
  <c r="X27" i="9"/>
  <c r="BZ24" i="9"/>
  <c r="BF30" i="9"/>
  <c r="H22" i="9"/>
  <c r="AL24" i="9"/>
  <c r="AY22" i="9"/>
  <c r="Z29" i="9"/>
  <c r="AM25" i="9"/>
  <c r="CE25" i="9"/>
  <c r="CO20" i="9"/>
  <c r="M20" i="9"/>
  <c r="AL30" i="9"/>
  <c r="AZ24" i="9"/>
  <c r="BG20" i="9"/>
  <c r="BM22" i="9"/>
  <c r="AW22" i="9"/>
  <c r="J24" i="9"/>
  <c r="M26" i="9"/>
  <c r="CN25" i="9"/>
  <c r="AN23" i="9"/>
  <c r="G29" i="9"/>
  <c r="CI24" i="9"/>
  <c r="CO25" i="9"/>
  <c r="AH27" i="9"/>
  <c r="BW30" i="9"/>
  <c r="Y23" i="9"/>
  <c r="N23" i="9"/>
  <c r="CC21" i="9"/>
  <c r="O28" i="9"/>
  <c r="Z24" i="9"/>
  <c r="V20" i="9"/>
  <c r="BA28" i="9"/>
  <c r="AH23" i="9"/>
  <c r="T26" i="9"/>
  <c r="I28" i="9"/>
  <c r="CO28" i="9"/>
  <c r="L26" i="9"/>
  <c r="BU28" i="9"/>
  <c r="AW30" i="9"/>
  <c r="S22" i="9"/>
  <c r="BB30" i="9"/>
  <c r="AG25" i="9"/>
  <c r="BU20" i="9"/>
  <c r="CK20" i="9"/>
  <c r="BD20" i="9"/>
  <c r="J27" i="9"/>
  <c r="BL27" i="9"/>
  <c r="AE23" i="9"/>
  <c r="BM29" i="9"/>
  <c r="AV27" i="9"/>
  <c r="E24" i="9"/>
  <c r="CJ27" i="9"/>
  <c r="BN27" i="9"/>
  <c r="E22" i="9"/>
  <c r="CQ22" i="9"/>
  <c r="AO24" i="9"/>
  <c r="BO28" i="9"/>
  <c r="T24" i="9"/>
  <c r="BE20" i="9"/>
  <c r="CP25" i="9"/>
  <c r="R29" i="9"/>
  <c r="CG29" i="9"/>
  <c r="DC12" i="19" s="1"/>
  <c r="X24" i="9"/>
  <c r="CQ24" i="9"/>
  <c r="BZ26" i="9"/>
  <c r="AL26" i="9"/>
  <c r="BF22" i="9"/>
  <c r="CK28" i="9"/>
  <c r="Z27" i="9"/>
  <c r="O22" i="9"/>
  <c r="AY20" i="9"/>
  <c r="H23" i="9"/>
  <c r="CN28" i="9"/>
  <c r="Q28" i="9"/>
  <c r="BP30" i="9"/>
  <c r="R30" i="9"/>
  <c r="AZ30" i="9"/>
  <c r="BW21" i="9"/>
  <c r="T27" i="9"/>
  <c r="AX29" i="9"/>
  <c r="AC23" i="9"/>
  <c r="BA21" i="9"/>
  <c r="T28" i="9"/>
  <c r="CG27" i="9"/>
  <c r="DC10" i="19" s="1"/>
  <c r="K22" i="9"/>
  <c r="AZ29" i="9"/>
  <c r="CM30" i="9"/>
  <c r="BP22" i="9"/>
  <c r="BU29" i="9"/>
  <c r="BR29" i="9"/>
  <c r="AY23" i="9"/>
  <c r="Q26" i="9"/>
  <c r="AE22" i="9"/>
  <c r="N21" i="9"/>
  <c r="BB27" i="9"/>
  <c r="CI23" i="9"/>
  <c r="AH29" i="9"/>
  <c r="CH23" i="9"/>
  <c r="L30" i="9"/>
  <c r="AE27" i="9"/>
  <c r="Q30" i="9"/>
  <c r="U24" i="9"/>
  <c r="AM24" i="9"/>
  <c r="AY25" i="9"/>
  <c r="AB21" i="9"/>
  <c r="BF24" i="9"/>
  <c r="BQ25" i="9"/>
  <c r="AZ20" i="9"/>
  <c r="CL27" i="9"/>
  <c r="AK20" i="9"/>
  <c r="BP29" i="9"/>
  <c r="CJ22" i="9"/>
  <c r="AF29" i="9"/>
  <c r="BU22" i="9"/>
  <c r="AV26" i="9"/>
  <c r="BG21" i="9"/>
  <c r="BH24" i="9"/>
  <c r="M23" i="9"/>
  <c r="CM26" i="9"/>
  <c r="BC23" i="9"/>
  <c r="BX25" i="9"/>
  <c r="BT21" i="9"/>
  <c r="V28" i="9"/>
  <c r="AH21" i="9"/>
  <c r="CE29" i="9"/>
  <c r="CQ30" i="9"/>
  <c r="BU26" i="9"/>
  <c r="AS30" i="9"/>
  <c r="AN27" i="9"/>
  <c r="AB29" i="9"/>
  <c r="CM27" i="9"/>
  <c r="AE29" i="9"/>
  <c r="AX25" i="9"/>
  <c r="CJ28" i="9"/>
  <c r="AR26" i="9"/>
  <c r="F25" i="9"/>
  <c r="G23" i="9"/>
  <c r="AU23" i="9"/>
  <c r="CH25" i="9"/>
  <c r="CO24" i="9"/>
  <c r="CK25" i="9"/>
  <c r="BW24" i="9"/>
  <c r="BE29" i="9"/>
  <c r="BM26" i="9"/>
  <c r="U29" i="9"/>
  <c r="CM21" i="9"/>
  <c r="K14" i="5"/>
  <c r="CD30" i="9"/>
  <c r="BF29" i="9"/>
  <c r="AJ30" i="9"/>
  <c r="BP23" i="9"/>
  <c r="BK21" i="9"/>
  <c r="Q23" i="9"/>
  <c r="BQ20" i="9"/>
  <c r="CB28" i="9"/>
  <c r="CH27" i="9"/>
  <c r="AB23" i="9"/>
  <c r="BO27" i="9"/>
  <c r="AX27" i="9"/>
  <c r="AZ27" i="9"/>
  <c r="CL25" i="9"/>
  <c r="K27" i="9"/>
  <c r="CA25" i="9"/>
  <c r="BQ30" i="9"/>
  <c r="K21" i="9"/>
  <c r="BA26" i="9"/>
  <c r="AG20" i="9"/>
  <c r="BR23" i="9"/>
  <c r="BJ20" i="9"/>
  <c r="AT22" i="9"/>
  <c r="AE26" i="9"/>
  <c r="CB30" i="9"/>
  <c r="P23" i="9"/>
  <c r="N29" i="9"/>
  <c r="BL25" i="9"/>
  <c r="S25" i="9"/>
  <c r="G27" i="9"/>
  <c r="AA26" i="9"/>
  <c r="BS27" i="9"/>
  <c r="BC21" i="9"/>
  <c r="AI28" i="9"/>
  <c r="CK21" i="9"/>
  <c r="BN29" i="9"/>
  <c r="CD22" i="9"/>
  <c r="BY24" i="9"/>
  <c r="BA30" i="9"/>
  <c r="AF24" i="9"/>
  <c r="CN21" i="9"/>
  <c r="BH29" i="9"/>
  <c r="CR30" i="9"/>
  <c r="CQ28" i="9"/>
  <c r="AF25" i="9"/>
  <c r="BW23" i="9"/>
  <c r="BB21" i="9"/>
  <c r="BH20" i="9"/>
  <c r="Z23" i="9"/>
  <c r="AC21" i="9"/>
  <c r="CL23" i="9"/>
  <c r="AX22" i="9"/>
  <c r="BZ25" i="9"/>
  <c r="H27" i="9"/>
  <c r="CA20" i="9"/>
  <c r="AW27" i="9"/>
  <c r="AS23" i="9"/>
  <c r="AW26" i="9"/>
  <c r="AW21" i="9"/>
  <c r="BG28" i="9"/>
  <c r="CM29" i="9"/>
  <c r="BI27" i="9"/>
  <c r="CC27" i="9"/>
  <c r="U22" i="9"/>
  <c r="BO30" i="9"/>
  <c r="O21" i="9"/>
  <c r="BZ23" i="9"/>
  <c r="BO24" i="9"/>
  <c r="BE24" i="9"/>
  <c r="X29" i="9"/>
  <c r="AR20" i="9"/>
  <c r="BH22" i="9"/>
  <c r="T20" i="9"/>
  <c r="I30" i="9"/>
  <c r="W27" i="9"/>
  <c r="CI26" i="9"/>
  <c r="BX23" i="9"/>
  <c r="E26" i="9"/>
  <c r="Z25" i="9"/>
  <c r="BN25" i="9"/>
  <c r="BZ28" i="9"/>
  <c r="AP22" i="9"/>
  <c r="BE23" i="9"/>
  <c r="CI29" i="9"/>
  <c r="BV22" i="9"/>
  <c r="AU27" i="9"/>
  <c r="AM28" i="9"/>
  <c r="AT25" i="9"/>
  <c r="BG27" i="9"/>
  <c r="V24" i="9"/>
  <c r="Q21" i="9"/>
  <c r="I23" i="9"/>
  <c r="CP27" i="9"/>
  <c r="BK20" i="9"/>
  <c r="BW28" i="9"/>
  <c r="N28" i="9"/>
  <c r="E29" i="9"/>
  <c r="CR29" i="9"/>
  <c r="AQ22" i="9"/>
  <c r="AI26" i="9"/>
  <c r="BQ26" i="9"/>
  <c r="BT25" i="9"/>
  <c r="BP20" i="9"/>
  <c r="CE27" i="9"/>
  <c r="BM24" i="9"/>
  <c r="AO20" i="9"/>
  <c r="I26" i="9"/>
  <c r="BD28" i="9"/>
  <c r="W30" i="9"/>
  <c r="BH30" i="9"/>
  <c r="H25" i="9"/>
  <c r="AS26" i="9"/>
  <c r="AH20" i="9"/>
  <c r="P21" i="9"/>
  <c r="CC29" i="9"/>
  <c r="AI21" i="9"/>
  <c r="CP29" i="9"/>
  <c r="O25" i="9"/>
  <c r="G26" i="9"/>
  <c r="BM28" i="9"/>
  <c r="P28" i="9"/>
  <c r="AA29" i="9"/>
  <c r="BE27" i="9"/>
  <c r="CB21" i="9"/>
  <c r="Y27" i="9"/>
  <c r="CA22" i="9"/>
  <c r="V25" i="9"/>
  <c r="I29" i="9"/>
  <c r="BD21" i="9"/>
  <c r="BX21" i="9"/>
  <c r="AD22" i="9"/>
  <c r="BQ22" i="9"/>
  <c r="BK24" i="9"/>
  <c r="CF27" i="9"/>
  <c r="AA20" i="9"/>
  <c r="BH26" i="9"/>
  <c r="CN29" i="9"/>
  <c r="AL20" i="9"/>
  <c r="AJ28" i="9"/>
  <c r="BH28" i="9"/>
  <c r="Y26" i="9"/>
  <c r="CC28" i="9"/>
  <c r="BI29" i="9"/>
  <c r="AK25" i="9"/>
  <c r="BS21" i="9"/>
  <c r="AS25" i="9"/>
  <c r="CR20" i="9"/>
  <c r="AD27" i="9"/>
  <c r="BI23" i="9"/>
  <c r="AV30" i="9"/>
  <c r="BT27" i="9"/>
  <c r="AI30" i="9"/>
  <c r="AD21" i="9"/>
  <c r="CP20" i="9"/>
  <c r="BX20" i="9"/>
  <c r="AF20" i="9"/>
  <c r="CB23" i="9"/>
  <c r="Y22" i="9"/>
  <c r="AA28" i="9"/>
  <c r="AK29" i="9"/>
  <c r="BB29" i="9"/>
  <c r="AM30" i="9"/>
  <c r="AT23" i="9"/>
  <c r="CB26" i="9"/>
  <c r="K25" i="9"/>
  <c r="BX24" i="9"/>
  <c r="BU21" i="9"/>
  <c r="N24" i="9"/>
  <c r="AT26" i="9"/>
  <c r="BJ23" i="9"/>
  <c r="CE26" i="9"/>
  <c r="BV27" i="9"/>
  <c r="P26" i="9"/>
  <c r="AE28" i="9"/>
  <c r="AU24" i="9"/>
  <c r="CO29" i="9"/>
  <c r="CA23" i="9"/>
  <c r="BN20" i="9"/>
  <c r="O27" i="9"/>
  <c r="BD25" i="9"/>
  <c r="BJ21" i="9"/>
  <c r="BQ27" i="9"/>
  <c r="BN22" i="9"/>
  <c r="AG23" i="9"/>
  <c r="G28" i="9"/>
  <c r="E23" i="9"/>
  <c r="BV26" i="9"/>
  <c r="AV20" i="9"/>
  <c r="M28" i="9"/>
  <c r="BT20" i="9"/>
  <c r="BS30" i="9"/>
  <c r="CA28" i="9"/>
  <c r="BY26" i="9"/>
  <c r="AJ23" i="9"/>
  <c r="BR30" i="9"/>
  <c r="BA22" i="9"/>
  <c r="AC29" i="9"/>
  <c r="AQ28" i="9"/>
  <c r="BR21" i="9"/>
  <c r="CF22" i="9"/>
  <c r="J29" i="9"/>
  <c r="X20" i="9"/>
  <c r="BI30" i="9"/>
  <c r="AO30" i="9"/>
  <c r="R22" i="9"/>
  <c r="CC24" i="9"/>
  <c r="CK27" i="9"/>
  <c r="AX21" i="9"/>
  <c r="AN24" i="9"/>
  <c r="AM29" i="9"/>
  <c r="AO26" i="9"/>
  <c r="K14" i="22"/>
  <c r="K29" i="9"/>
  <c r="AQ24" i="9"/>
  <c r="AR29" i="9"/>
  <c r="AY21" i="9"/>
  <c r="BG25" i="9"/>
  <c r="BH21" i="9"/>
  <c r="CR27" i="9"/>
  <c r="AQ21" i="9"/>
  <c r="BO21" i="9"/>
  <c r="Q25" i="9"/>
  <c r="BC20" i="9"/>
  <c r="BE21" i="9"/>
  <c r="CN23" i="9"/>
  <c r="AW28" i="9"/>
  <c r="AG28" i="9"/>
  <c r="AV29" i="9"/>
  <c r="BY25" i="9"/>
  <c r="BC30" i="9"/>
  <c r="AT27" i="9"/>
  <c r="CI21" i="9"/>
  <c r="AA23" i="9"/>
  <c r="BK30" i="9"/>
  <c r="BQ23" i="9"/>
  <c r="AQ20" i="9"/>
  <c r="AU30" i="9"/>
  <c r="CG23" i="9"/>
  <c r="DC6" i="19" s="1"/>
  <c r="M29" i="9"/>
  <c r="AN29" i="9"/>
  <c r="BB25" i="9"/>
  <c r="CB20" i="9"/>
  <c r="CA24" i="9"/>
  <c r="BP26" i="9"/>
  <c r="AD24" i="9"/>
  <c r="P20" i="9"/>
  <c r="J23" i="9"/>
  <c r="L20" i="9"/>
  <c r="CE30" i="9"/>
  <c r="CE21" i="9"/>
  <c r="BF28" i="9"/>
  <c r="S24" i="9"/>
  <c r="X30" i="9"/>
  <c r="H21" i="9"/>
  <c r="AO21" i="9"/>
  <c r="Y28" i="9"/>
  <c r="O24" i="9"/>
  <c r="Y25" i="9"/>
  <c r="BN28" i="9"/>
  <c r="CL30" i="9"/>
  <c r="N25" i="9"/>
  <c r="K14" i="15"/>
  <c r="CJ26" i="9"/>
  <c r="BT24" i="9"/>
  <c r="N20" i="9"/>
  <c r="BG29" i="9"/>
  <c r="J20" i="9"/>
  <c r="M30" i="9"/>
  <c r="BZ21" i="9"/>
  <c r="CL22" i="9"/>
  <c r="AC28" i="9"/>
  <c r="BI24" i="9"/>
  <c r="AF26" i="9"/>
  <c r="CH20" i="9"/>
  <c r="AS24" i="9"/>
  <c r="R25" i="9"/>
  <c r="AD29" i="9"/>
  <c r="AA24" i="9"/>
  <c r="AK28" i="9"/>
  <c r="BO26" i="9"/>
  <c r="CH30" i="9"/>
  <c r="BP25" i="9"/>
  <c r="AM27" i="9"/>
  <c r="AL23" i="9"/>
  <c r="AX30" i="9"/>
  <c r="CG22" i="9"/>
  <c r="DC5" i="19" s="1"/>
  <c r="H20" i="9"/>
  <c r="AJ24" i="9"/>
  <c r="K30" i="9"/>
  <c r="BZ20" i="9"/>
  <c r="AW23" i="9"/>
  <c r="O23" i="9"/>
  <c r="AS22" i="9"/>
  <c r="Y21" i="9"/>
  <c r="M22" i="9"/>
  <c r="AZ26" i="9"/>
  <c r="L27" i="9"/>
  <c r="AH25" i="9"/>
  <c r="AB20" i="9"/>
  <c r="BS20" i="9"/>
  <c r="BJ30" i="9"/>
  <c r="M21" i="9"/>
  <c r="CN20" i="9"/>
  <c r="AF22" i="9"/>
  <c r="BL24" i="9"/>
  <c r="F20" i="9"/>
  <c r="F21" i="9"/>
  <c r="AG30" i="9"/>
  <c r="CK24" i="9"/>
  <c r="U21" i="9"/>
  <c r="BK29" i="9"/>
  <c r="BW29" i="9"/>
  <c r="CC22" i="9"/>
  <c r="BM21" i="9"/>
  <c r="BQ29" i="9"/>
  <c r="CF20" i="9"/>
  <c r="CH22" i="9"/>
  <c r="AP20" i="9"/>
  <c r="AY26" i="9"/>
  <c r="BT26" i="9"/>
  <c r="T23" i="9"/>
  <c r="J22" i="9"/>
  <c r="W23" i="9"/>
  <c r="G22" i="9"/>
  <c r="I22" i="9"/>
  <c r="CP22" i="9"/>
  <c r="CE24" i="9"/>
  <c r="BY20" i="9"/>
  <c r="AJ25" i="9"/>
  <c r="J21" i="9"/>
  <c r="CR25" i="9"/>
  <c r="AV21" i="9"/>
  <c r="AB30" i="9"/>
  <c r="BP21" i="9"/>
  <c r="J26" i="9"/>
  <c r="I27" i="9"/>
  <c r="T30" i="9"/>
  <c r="BH23" i="9"/>
  <c r="CM22" i="9"/>
  <c r="CE23" i="9"/>
  <c r="L28" i="9"/>
  <c r="AA21" i="9"/>
  <c r="AC24" i="9"/>
  <c r="BW20" i="9"/>
  <c r="CC30" i="9"/>
  <c r="BK28" i="9"/>
  <c r="F28" i="9"/>
  <c r="AS29" i="9"/>
  <c r="BU25" i="9"/>
  <c r="CL28" i="9"/>
  <c r="CC25" i="9"/>
  <c r="CD26" i="9"/>
  <c r="CD27" i="9"/>
  <c r="AC27" i="9"/>
  <c r="AK27" i="9"/>
  <c r="AL27" i="9"/>
  <c r="CI20" i="9"/>
  <c r="CD25" i="9"/>
  <c r="BF26" i="9"/>
  <c r="AO22" i="9"/>
  <c r="CO23" i="9"/>
  <c r="CN30" i="9"/>
  <c r="V27" i="9"/>
  <c r="BZ22" i="9"/>
  <c r="BO20" i="9"/>
  <c r="AB26" i="9"/>
  <c r="AT24" i="9"/>
  <c r="W21" i="9"/>
  <c r="CJ24" i="9"/>
  <c r="AX23" i="9"/>
  <c r="BO25" i="9"/>
  <c r="O26" i="9"/>
  <c r="BP24" i="9"/>
  <c r="BY22" i="9"/>
  <c r="AX28" i="9"/>
  <c r="BB22" i="9"/>
  <c r="P30" i="9"/>
  <c r="AX26" i="9"/>
  <c r="BY28" i="9"/>
  <c r="AA25" i="9"/>
  <c r="F29" i="9"/>
  <c r="E30" i="9"/>
  <c r="AN25" i="9"/>
  <c r="AO29" i="9"/>
  <c r="BB24" i="9"/>
  <c r="BJ26" i="9"/>
  <c r="AU25" i="9"/>
  <c r="AT28" i="9"/>
  <c r="E25" i="9"/>
  <c r="BW22" i="9"/>
  <c r="Z30" i="9"/>
  <c r="AN28" i="9"/>
  <c r="AH28" i="9"/>
  <c r="I24" i="9"/>
  <c r="CA21" i="9"/>
  <c r="AD30" i="9"/>
  <c r="AJ26" i="9"/>
  <c r="AA27" i="9"/>
  <c r="L24" i="9"/>
  <c r="AM22" i="9"/>
  <c r="BY27" i="9"/>
  <c r="BL29" i="9"/>
  <c r="U20" i="9"/>
  <c r="AJ27" i="9"/>
  <c r="CN24" i="9"/>
  <c r="AP24" i="9"/>
  <c r="CE20" i="9"/>
  <c r="BE30" i="9"/>
  <c r="CB22" i="9"/>
  <c r="AK26" i="9"/>
  <c r="AA22" i="9"/>
  <c r="AB28" i="9"/>
  <c r="AU20" i="9"/>
  <c r="CF29" i="9"/>
  <c r="AG27" i="9"/>
  <c r="S29" i="9"/>
  <c r="AE25" i="9"/>
  <c r="BR22" i="9"/>
  <c r="CF28" i="9"/>
  <c r="BI25" i="9"/>
  <c r="CF26" i="9"/>
  <c r="BT30" i="9"/>
  <c r="BW25" i="9"/>
  <c r="BI26" i="9"/>
  <c r="AJ20" i="9"/>
  <c r="CK29" i="9"/>
  <c r="BK27" i="9"/>
  <c r="CC20" i="9"/>
  <c r="BN23" i="9"/>
  <c r="H28" i="9"/>
  <c r="CR23" i="9"/>
  <c r="U28" i="9"/>
  <c r="AS20" i="9"/>
  <c r="BA24" i="9"/>
  <c r="BF25" i="9"/>
  <c r="BY21" i="9"/>
  <c r="BX26" i="9"/>
  <c r="BD22" i="9"/>
  <c r="BJ24" i="9"/>
  <c r="CM28" i="9"/>
  <c r="J30" i="9"/>
  <c r="CG24" i="9"/>
  <c r="DC7" i="19" s="1"/>
  <c r="CK26" i="9"/>
  <c r="BE28" i="9"/>
  <c r="BX29" i="9"/>
  <c r="AQ30" i="9"/>
  <c r="R21" i="9"/>
  <c r="Z22" i="9"/>
  <c r="BX28" i="9"/>
  <c r="BY23" i="9"/>
  <c r="BA27" i="9"/>
  <c r="CB27" i="9"/>
  <c r="I25" i="9"/>
  <c r="AU22" i="9"/>
  <c r="AP27" i="9"/>
  <c r="AP21" i="9"/>
  <c r="AW24" i="9"/>
  <c r="S27" i="9"/>
  <c r="AC30" i="9"/>
  <c r="H26" i="9"/>
  <c r="AT30" i="9"/>
  <c r="I21" i="9"/>
  <c r="CE28" i="9"/>
  <c r="AR27" i="9"/>
  <c r="AF21" i="9"/>
  <c r="AS28" i="9"/>
  <c r="AR25" i="9"/>
  <c r="CO27" i="9"/>
  <c r="BM30" i="9"/>
  <c r="N27"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8"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F55" i="9"/>
  <c r="M55" i="9"/>
  <c r="BW55" i="9"/>
  <c r="Z55" i="9"/>
  <c r="J210" i="14"/>
  <c r="H666" i="14"/>
  <c r="CG55" i="9"/>
  <c r="I134" i="15"/>
  <c r="F666" i="14"/>
  <c r="I666" i="14"/>
  <c r="H248" i="14"/>
  <c r="F210" i="14"/>
  <c r="J514" i="14"/>
  <c r="CM55" i="9"/>
  <c r="I248" i="14"/>
  <c r="V55" i="9"/>
  <c r="CE55" i="9"/>
  <c r="CK55" i="9"/>
  <c r="W55" i="9"/>
  <c r="CB55" i="9"/>
  <c r="AF55" i="9"/>
  <c r="AC55" i="9"/>
  <c r="H172" i="15"/>
  <c r="F96" i="14"/>
  <c r="AT55" i="9"/>
  <c r="BC55" i="9"/>
  <c r="AK55" i="9"/>
  <c r="J1692" i="21"/>
  <c r="J248" i="14"/>
  <c r="BJ55" i="9"/>
  <c r="I1692" i="21"/>
  <c r="H134" i="15"/>
  <c r="J96" i="14"/>
  <c r="CA55" i="9"/>
  <c r="H628" i="14"/>
  <c r="AH55" i="9"/>
  <c r="H172" i="14"/>
  <c r="H324" i="14"/>
  <c r="AZ55" i="9"/>
  <c r="AX55" i="9"/>
  <c r="H55" i="9"/>
  <c r="G362" i="14"/>
  <c r="CO55" i="9"/>
  <c r="G248" i="14"/>
  <c r="Q55" i="9"/>
  <c r="H1692" i="21"/>
  <c r="I134" i="14"/>
  <c r="CF55" i="9"/>
  <c r="F628" i="14"/>
  <c r="H96" i="14"/>
  <c r="G400" i="14"/>
  <c r="BN55" i="9"/>
  <c r="H362" i="14"/>
  <c r="G666" i="14"/>
  <c r="P55" i="9"/>
  <c r="H514" i="14"/>
  <c r="I628" i="14"/>
  <c r="BQ55" i="9"/>
  <c r="Y55" i="9"/>
  <c r="G134" i="15"/>
  <c r="AY55" i="9"/>
  <c r="AQ55" i="9"/>
  <c r="F1882" i="22"/>
  <c r="F286" i="14"/>
  <c r="I514" i="14"/>
  <c r="J704" i="14"/>
  <c r="BH55" i="9"/>
  <c r="AV55" i="9"/>
  <c r="F704" i="14"/>
  <c r="BX55" i="9"/>
  <c r="J286" i="14"/>
  <c r="I286" i="14"/>
  <c r="G134" i="14"/>
  <c r="F134" i="15"/>
  <c r="I362" i="14"/>
  <c r="BB55" i="9"/>
  <c r="H134" i="14"/>
  <c r="CN55" i="9"/>
  <c r="H210" i="14"/>
  <c r="CD55" i="9"/>
  <c r="I1882" i="22"/>
  <c r="BL55" i="9"/>
  <c r="F172" i="14"/>
  <c r="AD55" i="9"/>
  <c r="J134" i="14"/>
  <c r="BR55" i="9"/>
  <c r="I704" i="14"/>
  <c r="AA55" i="9"/>
  <c r="AI55" i="9"/>
  <c r="CQ55" i="9"/>
  <c r="H400" i="14"/>
  <c r="N55" i="9"/>
  <c r="F1692" i="21"/>
  <c r="BV55" i="9"/>
  <c r="G172" i="15"/>
  <c r="J324" i="14"/>
  <c r="F172" i="15"/>
  <c r="BA55" i="9"/>
  <c r="G1882" i="22"/>
  <c r="R55" i="9"/>
  <c r="I324" i="14"/>
  <c r="BM55" i="9"/>
  <c r="AJ55" i="9"/>
  <c r="CP55" i="9"/>
  <c r="H704" i="14"/>
  <c r="AL55" i="9"/>
  <c r="J134" i="15"/>
  <c r="AS55" i="9"/>
  <c r="BI55" i="9"/>
  <c r="AO55" i="9"/>
  <c r="CC55" i="9"/>
  <c r="J1882" i="22"/>
  <c r="I55" i="9"/>
  <c r="X55" i="9"/>
  <c r="CH55" i="9"/>
  <c r="AM55" i="9"/>
  <c r="F248" i="14"/>
  <c r="CL55" i="9"/>
  <c r="BU55" i="9"/>
  <c r="CI55" i="9"/>
  <c r="G286" i="14"/>
  <c r="I210" i="14"/>
  <c r="I172" i="14"/>
  <c r="BT55" i="9"/>
  <c r="AW55" i="9"/>
  <c r="S55" i="9"/>
  <c r="G172" i="14"/>
  <c r="O55" i="9"/>
  <c r="AP55" i="9"/>
  <c r="F514" i="14"/>
  <c r="G628" i="14"/>
  <c r="AE55" i="9"/>
  <c r="BK55" i="9"/>
  <c r="I172" i="15"/>
  <c r="BG55" i="9"/>
  <c r="G324" i="14"/>
  <c r="L55" i="9"/>
  <c r="BD55" i="9"/>
  <c r="F400" i="14"/>
  <c r="U55" i="9"/>
  <c r="BO55" i="9"/>
  <c r="CJ55" i="9"/>
  <c r="AG55" i="9"/>
  <c r="G514" i="14"/>
  <c r="H286" i="14"/>
  <c r="J362" i="14"/>
  <c r="J400" i="14"/>
  <c r="E55" i="9"/>
  <c r="BZ55" i="9"/>
  <c r="I96" i="14"/>
  <c r="F362" i="14"/>
  <c r="J172" i="14"/>
  <c r="H1882" i="22"/>
  <c r="AR55" i="9"/>
  <c r="K55" i="9"/>
  <c r="J172" i="15"/>
  <c r="G704" i="14"/>
  <c r="AN55" i="9"/>
  <c r="G55" i="9"/>
  <c r="J628" i="14"/>
  <c r="F134" i="14"/>
  <c r="G1692" i="21"/>
  <c r="G96" i="14"/>
  <c r="BP55" i="9"/>
  <c r="BF55" i="9"/>
  <c r="T55" i="9"/>
  <c r="BS55" i="9"/>
  <c r="F324" i="14"/>
  <c r="G210" i="14"/>
  <c r="BY55" i="9"/>
  <c r="BE55" i="9"/>
  <c r="CR55" i="9"/>
  <c r="AB55" i="9"/>
  <c r="J55" i="9"/>
  <c r="I400" i="14"/>
  <c r="J666" i="14"/>
  <c r="AU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008" i="22"/>
  <c r="G1350" i="21"/>
  <c r="H1122" i="22"/>
  <c r="J1426" i="22"/>
  <c r="H1426" i="22"/>
  <c r="I1122" i="22"/>
  <c r="F1540" i="22"/>
  <c r="F1844" i="22"/>
  <c r="I1654" i="21"/>
  <c r="I1540" i="22"/>
  <c r="F1578" i="22"/>
  <c r="G1122" i="22"/>
  <c r="F1654" i="21"/>
  <c r="I1616" i="21"/>
  <c r="H970" i="22"/>
  <c r="H1616" i="21"/>
  <c r="H1654" i="21"/>
  <c r="I1844" i="22"/>
  <c r="I1350" i="21"/>
  <c r="I970" i="21"/>
  <c r="F1350" i="21"/>
  <c r="I970" i="22"/>
  <c r="G1616" i="21"/>
  <c r="J1578" i="22"/>
  <c r="J970" i="21"/>
  <c r="G1540" i="22"/>
  <c r="F970" i="21"/>
  <c r="F1122" i="22"/>
  <c r="J1844" i="22"/>
  <c r="I1578" i="22"/>
  <c r="G1008" i="22"/>
  <c r="F1426" i="22"/>
  <c r="H1540" i="22"/>
  <c r="G970" i="21"/>
  <c r="G1426" i="22"/>
  <c r="G970" i="22"/>
  <c r="J1654" i="21"/>
  <c r="H970" i="21"/>
  <c r="G1844" i="22"/>
  <c r="J1616" i="21"/>
  <c r="F1616" i="21"/>
  <c r="G1654" i="21"/>
  <c r="I1008" i="22"/>
  <c r="J1350" i="21"/>
  <c r="J1540" i="22"/>
  <c r="I1426" i="22"/>
  <c r="H1578" i="22"/>
  <c r="H1844" i="22"/>
  <c r="F970" i="22"/>
  <c r="H1350" i="21"/>
  <c r="H1008" i="22"/>
  <c r="J1008" i="22"/>
  <c r="G1578" i="22"/>
  <c r="J970" i="22"/>
  <c r="J1122"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628" i="22"/>
  <c r="G552" i="22"/>
  <c r="J324" i="22"/>
  <c r="J1464" i="22"/>
  <c r="H1274" i="22"/>
  <c r="F1046" i="22"/>
  <c r="F324" i="21"/>
  <c r="J1540" i="21"/>
  <c r="J1312" i="22"/>
  <c r="G742" i="21"/>
  <c r="H324" i="15"/>
  <c r="J1312" i="21"/>
  <c r="H1236" i="22"/>
  <c r="G172" i="18"/>
  <c r="G704" i="21"/>
  <c r="H172" i="22"/>
  <c r="G1540" i="21"/>
  <c r="J476" i="22"/>
  <c r="I894" i="22"/>
  <c r="I1502" i="21"/>
  <c r="J1046" i="22"/>
  <c r="I628" i="22"/>
  <c r="G248" i="22"/>
  <c r="I1464" i="21"/>
  <c r="F514" i="22"/>
  <c r="F704" i="21"/>
  <c r="I1654" i="22"/>
  <c r="J666" i="22"/>
  <c r="H324" i="21"/>
  <c r="J1084" i="22"/>
  <c r="J1350" i="22"/>
  <c r="I400" i="21"/>
  <c r="H1160" i="22"/>
  <c r="G248" i="15"/>
  <c r="I742" i="22"/>
  <c r="F1312" i="21"/>
  <c r="J20" i="18"/>
  <c r="H1008" i="21"/>
  <c r="F628" i="22"/>
  <c r="G210" i="15"/>
  <c r="H856" i="21"/>
  <c r="G96" i="13"/>
  <c r="J1426" i="21"/>
  <c r="F20" i="5"/>
  <c r="I514" i="22"/>
  <c r="I20" i="14"/>
  <c r="G1084" i="21"/>
  <c r="I210" i="21"/>
  <c r="F1046" i="21"/>
  <c r="G20" i="18"/>
  <c r="H172" i="18"/>
  <c r="J1008" i="21"/>
  <c r="J704" i="21"/>
  <c r="G20" i="14"/>
  <c r="J856" i="21"/>
  <c r="G476" i="22"/>
  <c r="G856" i="22"/>
  <c r="F1122" i="21"/>
  <c r="H476" i="22"/>
  <c r="G20" i="15"/>
  <c r="H1312" i="22"/>
  <c r="I438" i="21"/>
  <c r="G1350" i="22"/>
  <c r="F856" i="22"/>
  <c r="G1806" i="22"/>
  <c r="H590" i="21"/>
  <c r="G1502" i="22"/>
  <c r="H666" i="21"/>
  <c r="F1160" i="22"/>
  <c r="J96" i="5"/>
  <c r="J248" i="21"/>
  <c r="H248" i="21"/>
  <c r="H210" i="5"/>
  <c r="F210" i="5"/>
  <c r="G134" i="22"/>
  <c r="F248" i="21"/>
  <c r="G818" i="21"/>
  <c r="F932" i="22"/>
  <c r="I96" i="21"/>
  <c r="I324" i="22"/>
  <c r="J248" i="15"/>
  <c r="I1084" i="22"/>
  <c r="I514" i="21"/>
  <c r="F1768" i="22"/>
  <c r="F666" i="21"/>
  <c r="I438" i="22"/>
  <c r="I172" i="5"/>
  <c r="J628" i="21"/>
  <c r="I210" i="15"/>
  <c r="I1160" i="21"/>
  <c r="G400" i="21"/>
  <c r="H704" i="22"/>
  <c r="H1084" i="22"/>
  <c r="G286" i="21"/>
  <c r="I1236" i="22"/>
  <c r="I1578" i="21"/>
  <c r="F96" i="13"/>
  <c r="I134" i="22"/>
  <c r="H590" i="22"/>
  <c r="H1540" i="21"/>
  <c r="I590" i="21"/>
  <c r="J1502" i="22"/>
  <c r="F58" i="14"/>
  <c r="J476" i="21"/>
  <c r="J552" i="21"/>
  <c r="G552" i="21"/>
  <c r="I552" i="21"/>
  <c r="G704" i="22"/>
  <c r="J590" i="14"/>
  <c r="H1806" i="22"/>
  <c r="G932" i="22"/>
  <c r="G1274" i="21"/>
  <c r="H1160" i="21"/>
  <c r="H514" i="21"/>
  <c r="F248" i="15"/>
  <c r="J1236" i="22"/>
  <c r="F1806" i="22"/>
  <c r="H1502" i="22"/>
  <c r="J780" i="21"/>
  <c r="I476" i="14"/>
  <c r="I438" i="14"/>
  <c r="H1464" i="22"/>
  <c r="F1198" i="21"/>
  <c r="G286" i="15"/>
  <c r="I20" i="18"/>
  <c r="J1160" i="21"/>
  <c r="I134" i="5"/>
  <c r="F1616" i="22"/>
  <c r="I324" i="21"/>
  <c r="F210" i="15"/>
  <c r="I1198" i="22"/>
  <c r="I552" i="14"/>
  <c r="J286" i="22"/>
  <c r="H628" i="21"/>
  <c r="I552" i="22"/>
  <c r="I134" i="18"/>
  <c r="G96" i="22"/>
  <c r="I1274" i="22"/>
  <c r="I20" i="22"/>
  <c r="I1768" i="22"/>
  <c r="G1730" i="22"/>
  <c r="J894" i="21"/>
  <c r="H58" i="22"/>
  <c r="J1122" i="21"/>
  <c r="H1046" i="21"/>
  <c r="H400" i="21"/>
  <c r="G324" i="15"/>
  <c r="G210" i="21"/>
  <c r="H552" i="21"/>
  <c r="J1464" i="21"/>
  <c r="F1502" i="22"/>
  <c r="F1426" i="21"/>
  <c r="F20" i="22"/>
  <c r="I20" i="5"/>
  <c r="G1426" i="21"/>
  <c r="J134" i="18"/>
  <c r="F210" i="22"/>
  <c r="H514" i="22"/>
  <c r="G514" i="21"/>
  <c r="G1084" i="22"/>
  <c r="I210" i="22"/>
  <c r="J1388" i="21"/>
  <c r="F894" i="22"/>
  <c r="G628" i="22"/>
  <c r="F172" i="18"/>
  <c r="J58" i="13"/>
  <c r="J590" i="22"/>
  <c r="F20" i="21"/>
  <c r="G590" i="14"/>
  <c r="I628" i="21"/>
  <c r="J172" i="22"/>
  <c r="J58" i="22"/>
  <c r="I1008" i="21"/>
  <c r="F1236" i="21"/>
  <c r="I1388" i="22"/>
  <c r="G476" i="14"/>
  <c r="F286" i="21"/>
  <c r="G134" i="18"/>
  <c r="F362" i="21"/>
  <c r="J172" i="18"/>
  <c r="J1692" i="22"/>
  <c r="F96" i="15"/>
  <c r="G438" i="22"/>
  <c r="G324" i="22"/>
  <c r="I20" i="15"/>
  <c r="F362" i="22"/>
  <c r="H286" i="15"/>
  <c r="J96" i="21"/>
  <c r="H476" i="14"/>
  <c r="H1198" i="21"/>
  <c r="G96" i="18"/>
  <c r="F324" i="15"/>
  <c r="G1198" i="22"/>
  <c r="G20" i="13"/>
  <c r="F58" i="15"/>
  <c r="I248" i="21"/>
  <c r="F134" i="5"/>
  <c r="F58" i="18"/>
  <c r="H20" i="22"/>
  <c r="F514" i="21"/>
  <c r="J172" i="5"/>
  <c r="I134" i="21"/>
  <c r="I58" i="5"/>
  <c r="J20" i="21"/>
  <c r="H58" i="5"/>
  <c r="H20" i="18"/>
  <c r="I780" i="21"/>
  <c r="I780" i="22"/>
  <c r="G20" i="21"/>
  <c r="I58" i="22"/>
  <c r="F286" i="22"/>
  <c r="I856" i="21"/>
  <c r="J552" i="14"/>
  <c r="I1274" i="21"/>
  <c r="F96" i="5"/>
  <c r="I818" i="22"/>
  <c r="J1160" i="22"/>
  <c r="F20" i="13"/>
  <c r="I1464" i="22"/>
  <c r="F780" i="22"/>
  <c r="I818" i="21"/>
  <c r="G894" i="21"/>
  <c r="H1084" i="21"/>
  <c r="G96" i="15"/>
  <c r="F438" i="14"/>
  <c r="J818" i="21"/>
  <c r="J96" i="22"/>
  <c r="F704" i="22"/>
  <c r="G58" i="18"/>
  <c r="H96" i="22"/>
  <c r="H1236" i="21"/>
  <c r="I1806" i="22"/>
  <c r="H1350" i="22"/>
  <c r="J780" i="22"/>
  <c r="G856" i="21"/>
  <c r="J58" i="15"/>
  <c r="H210" i="15"/>
  <c r="I96" i="18"/>
  <c r="G666" i="21"/>
  <c r="J134" i="22"/>
  <c r="J210" i="22"/>
  <c r="G932" i="21"/>
  <c r="G1464" i="21"/>
  <c r="F476" i="21"/>
  <c r="J742" i="21"/>
  <c r="G1654" i="22"/>
  <c r="F1388" i="21"/>
  <c r="H1768" i="22"/>
  <c r="I1540" i="21"/>
  <c r="G1046" i="21"/>
  <c r="H742" i="22"/>
  <c r="I248" i="15"/>
  <c r="I210" i="5"/>
  <c r="H248" i="15"/>
  <c r="G58" i="22"/>
  <c r="J818" i="22"/>
  <c r="I1312" i="22"/>
  <c r="J514" i="22"/>
  <c r="H1730" i="22"/>
  <c r="I172" i="21"/>
  <c r="H552" i="14"/>
  <c r="J1198" i="22"/>
  <c r="G1236" i="22"/>
  <c r="G248" i="21"/>
  <c r="H1616" i="22"/>
  <c r="I96" i="22"/>
  <c r="H438" i="14"/>
  <c r="G210" i="22"/>
  <c r="H58" i="21"/>
  <c r="H96" i="13"/>
  <c r="F58" i="13"/>
  <c r="H324" i="22"/>
  <c r="I286" i="22"/>
  <c r="I1502" i="22"/>
  <c r="F1236" i="22"/>
  <c r="J172" i="21"/>
  <c r="F590" i="14"/>
  <c r="F58" i="22"/>
  <c r="F1160" i="21"/>
  <c r="F172" i="21"/>
  <c r="G1312" i="21"/>
  <c r="F248" i="22"/>
  <c r="F552" i="21"/>
  <c r="I1046" i="21"/>
  <c r="G134" i="21"/>
  <c r="H172" i="5"/>
  <c r="H894" i="22"/>
  <c r="J134" i="5"/>
  <c r="H96" i="15"/>
  <c r="F476" i="22"/>
  <c r="F856" i="21"/>
  <c r="G400" i="22"/>
  <c r="G894" i="22"/>
  <c r="H1464" i="21"/>
  <c r="I932" i="21"/>
  <c r="I704" i="21"/>
  <c r="G58" i="15"/>
  <c r="G20" i="22"/>
  <c r="J476" i="14"/>
  <c r="G780" i="21"/>
  <c r="J742" i="22"/>
  <c r="J324" i="21"/>
  <c r="J1768" i="22"/>
  <c r="F818" i="22"/>
  <c r="H438" i="22"/>
  <c r="J1616" i="22"/>
  <c r="G1274" i="22"/>
  <c r="G628" i="21"/>
  <c r="G590" i="22"/>
  <c r="F894" i="21"/>
  <c r="I58" i="21"/>
  <c r="F134" i="22"/>
  <c r="H856" i="22"/>
  <c r="F96" i="22"/>
  <c r="F58" i="21"/>
  <c r="H1388" i="22"/>
  <c r="G1464" i="22"/>
  <c r="F1464" i="22"/>
  <c r="G818" i="22"/>
  <c r="J96" i="15"/>
  <c r="F134" i="21"/>
  <c r="F666" i="22"/>
  <c r="G324" i="21"/>
  <c r="F552" i="14"/>
  <c r="H58" i="13"/>
  <c r="H248" i="22"/>
  <c r="F20" i="18"/>
  <c r="J704" i="22"/>
  <c r="I666" i="21"/>
  <c r="I1046" i="22"/>
  <c r="I1312" i="21"/>
  <c r="H438" i="21"/>
  <c r="H58" i="15"/>
  <c r="H362" i="22"/>
  <c r="G58" i="14"/>
  <c r="F590" i="21"/>
  <c r="G438" i="21"/>
  <c r="J932" i="21"/>
  <c r="H96" i="5"/>
  <c r="J666" i="21"/>
  <c r="G58" i="5"/>
  <c r="I1236" i="21"/>
  <c r="F96" i="21"/>
  <c r="G96" i="5"/>
  <c r="F286" i="15"/>
  <c r="I58" i="13"/>
  <c r="G134" i="5"/>
  <c r="I286" i="15"/>
  <c r="F818" i="21"/>
  <c r="H58" i="14"/>
  <c r="J96" i="18"/>
  <c r="I742" i="21"/>
  <c r="G1008" i="21"/>
  <c r="F742" i="21"/>
  <c r="J96" i="13"/>
  <c r="F1578" i="21"/>
  <c r="H286" i="21"/>
  <c r="G1502" i="21"/>
  <c r="J286" i="21"/>
  <c r="I1160" i="22"/>
  <c r="I932" i="22"/>
  <c r="I96" i="13"/>
  <c r="H818" i="22"/>
  <c r="H780" i="21"/>
  <c r="G1160" i="21"/>
  <c r="H1274" i="21"/>
  <c r="I1084" i="21"/>
  <c r="G1388" i="21"/>
  <c r="H1578" i="21"/>
  <c r="H476" i="21"/>
  <c r="H20" i="13"/>
  <c r="J20" i="14"/>
  <c r="I58" i="14"/>
  <c r="H1502" i="21"/>
  <c r="F1540" i="21"/>
  <c r="F96" i="18"/>
  <c r="F400" i="22"/>
  <c r="G1692" i="22"/>
  <c r="H20" i="15"/>
  <c r="J400" i="22"/>
  <c r="F1274" i="22"/>
  <c r="I400" i="22"/>
  <c r="G172" i="5"/>
  <c r="H932" i="21"/>
  <c r="J58" i="18"/>
  <c r="J438" i="14"/>
  <c r="I172" i="22"/>
  <c r="J1274" i="22"/>
  <c r="H210" i="22"/>
  <c r="F780" i="21"/>
  <c r="J438" i="21"/>
  <c r="H286" i="22"/>
  <c r="G1046" i="22"/>
  <c r="G58" i="13"/>
  <c r="G172" i="21"/>
  <c r="H552" i="22"/>
  <c r="J438" i="22"/>
  <c r="H400" i="22"/>
  <c r="I1388" i="21"/>
  <c r="J1198" i="21"/>
  <c r="J1274" i="21"/>
  <c r="F210" i="21"/>
  <c r="J1084" i="21"/>
  <c r="F1312" i="22"/>
  <c r="J1502" i="21"/>
  <c r="I248" i="22"/>
  <c r="J248" i="22"/>
  <c r="J324" i="15"/>
  <c r="J210" i="21"/>
  <c r="F1502" i="21"/>
  <c r="F476" i="14"/>
  <c r="H20" i="14"/>
  <c r="F324" i="22"/>
  <c r="H666" i="22"/>
  <c r="F1008" i="21"/>
  <c r="F1198" i="22"/>
  <c r="H894" i="21"/>
  <c r="F1464" i="21"/>
  <c r="J628" i="22"/>
  <c r="I1198" i="21"/>
  <c r="J58" i="14"/>
  <c r="H96" i="18"/>
  <c r="G362" i="22"/>
  <c r="H1654" i="22"/>
  <c r="H134" i="21"/>
  <c r="F1692" i="22"/>
  <c r="H20" i="5"/>
  <c r="H932" i="22"/>
  <c r="H780" i="22"/>
  <c r="F1654" i="22"/>
  <c r="I1692" i="22"/>
  <c r="J894" i="22"/>
  <c r="J20" i="15"/>
  <c r="J20" i="13"/>
  <c r="H210" i="21"/>
  <c r="I476" i="21"/>
  <c r="F438" i="22"/>
  <c r="F1730" i="22"/>
  <c r="I590" i="14"/>
  <c r="F1084" i="21"/>
  <c r="H704" i="21"/>
  <c r="G1578" i="21"/>
  <c r="G58" i="21"/>
  <c r="I96" i="5"/>
  <c r="G362" i="21"/>
  <c r="G438" i="14"/>
  <c r="J1578" i="21"/>
  <c r="I58" i="15"/>
  <c r="I1122" i="21"/>
  <c r="I172" i="18"/>
  <c r="I20" i="21"/>
  <c r="F1274" i="21"/>
  <c r="H1122" i="21"/>
  <c r="H590" i="14"/>
  <c r="I58" i="18"/>
  <c r="G210" i="5"/>
  <c r="J58" i="5"/>
  <c r="I856" i="22"/>
  <c r="H1388" i="21"/>
  <c r="F1350" i="22"/>
  <c r="G1312" i="22"/>
  <c r="F20" i="15"/>
  <c r="G590" i="21"/>
  <c r="J932" i="22"/>
  <c r="G286" i="22"/>
  <c r="F1084" i="22"/>
  <c r="H1046" i="22"/>
  <c r="I476" i="22"/>
  <c r="I1350" i="22"/>
  <c r="F172" i="22"/>
  <c r="H134" i="22"/>
  <c r="F20" i="14"/>
  <c r="F628" i="21"/>
  <c r="J1046" i="21"/>
  <c r="G1122" i="21"/>
  <c r="J1806" i="22"/>
  <c r="J1236" i="21"/>
  <c r="G1388" i="22"/>
  <c r="J1654" i="22"/>
  <c r="G552" i="14"/>
  <c r="J362" i="21"/>
  <c r="J210" i="15"/>
  <c r="G20" i="5"/>
  <c r="F438" i="21"/>
  <c r="G1768" i="22"/>
  <c r="J20" i="5"/>
  <c r="G1198" i="21"/>
  <c r="F400" i="21"/>
  <c r="F932" i="21"/>
  <c r="F134" i="18"/>
  <c r="J590" i="21"/>
  <c r="H172" i="21"/>
  <c r="F58" i="5"/>
  <c r="J1388" i="22"/>
  <c r="H1692" i="22"/>
  <c r="J134" i="21"/>
  <c r="G742" i="22"/>
  <c r="H20" i="21"/>
  <c r="G1236" i="21"/>
  <c r="J514" i="21"/>
  <c r="H1198" i="22"/>
  <c r="G96" i="21"/>
  <c r="G1160" i="22"/>
  <c r="J286" i="15"/>
  <c r="F172" i="5"/>
  <c r="J856" i="22"/>
  <c r="H818" i="21"/>
  <c r="I362" i="22"/>
  <c r="J362" i="22"/>
  <c r="H134" i="18"/>
  <c r="I666" i="22"/>
  <c r="I894" i="21"/>
  <c r="G172" i="22"/>
  <c r="H362" i="21"/>
  <c r="H58" i="18"/>
  <c r="J552" i="22"/>
  <c r="H134" i="5"/>
  <c r="I704" i="22"/>
  <c r="G1616" i="22"/>
  <c r="F1388" i="22"/>
  <c r="F590" i="22"/>
  <c r="J400" i="21"/>
  <c r="I96" i="15"/>
  <c r="G514" i="22"/>
  <c r="I1730" i="22"/>
  <c r="G666" i="22"/>
  <c r="I1426" i="21"/>
  <c r="I362" i="21"/>
  <c r="H1312" i="21"/>
  <c r="H1426" i="21"/>
  <c r="J210" i="5"/>
  <c r="I20" i="13"/>
  <c r="F742" i="22"/>
  <c r="I590" i="22"/>
  <c r="J58" i="21"/>
  <c r="G476" i="21"/>
  <c r="J1730" i="22"/>
  <c r="I324" i="15"/>
  <c r="J20" i="22"/>
  <c r="G780" i="22"/>
  <c r="F552" i="22"/>
  <c r="H742" i="21"/>
  <c r="I286" i="21"/>
  <c r="H96" i="21"/>
  <c r="I1616" i="22"/>
  <c r="G12" i="15" l="1"/>
  <c r="K13" i="13"/>
  <c r="G13" i="13"/>
  <c r="K13" i="18"/>
  <c r="G12" i="14"/>
  <c r="K12" i="15"/>
  <c r="G12" i="5"/>
  <c r="K12" i="13"/>
  <c r="K12" i="18"/>
  <c r="K13" i="21"/>
  <c r="G14" i="14"/>
  <c r="G12" i="22"/>
  <c r="G13" i="22"/>
  <c r="K13" i="5"/>
  <c r="G14" i="13"/>
  <c r="K12" i="14"/>
  <c r="G13" i="15"/>
  <c r="K12" i="22"/>
  <c r="G14" i="22"/>
  <c r="G14" i="21"/>
  <c r="G13" i="14"/>
  <c r="G13" i="18"/>
  <c r="G14" i="5"/>
  <c r="G12" i="21"/>
  <c r="K12" i="21"/>
  <c r="G13" i="5"/>
  <c r="G12" i="13"/>
  <c r="K13" i="15"/>
  <c r="K13" i="22"/>
  <c r="G14" i="18"/>
  <c r="G14" i="15"/>
  <c r="G12" i="18"/>
  <c r="K13" i="14"/>
  <c r="G13" i="21"/>
  <c r="K12" i="5"/>
  <c r="K15" i="18" l="1"/>
  <c r="K15" i="21"/>
  <c r="K15" i="13"/>
  <c r="G15" i="22"/>
  <c r="G15" i="18"/>
  <c r="K15" i="5"/>
  <c r="G15" i="13"/>
  <c r="K15" i="14"/>
  <c r="G15" i="5"/>
  <c r="G15" i="21"/>
  <c r="K15" i="15"/>
  <c r="G15" i="14"/>
  <c r="K15" i="22"/>
  <c r="G15" i="15"/>
  <c r="H14" i="13" l="1"/>
  <c r="H12" i="22"/>
  <c r="L13" i="13"/>
  <c r="H12" i="18"/>
  <c r="H14" i="18"/>
  <c r="L12" i="13"/>
  <c r="L14" i="18"/>
  <c r="H13" i="18"/>
  <c r="L13" i="18"/>
  <c r="L14" i="13"/>
  <c r="H13" i="13"/>
  <c r="L12" i="18"/>
  <c r="H12" i="13"/>
  <c r="L14" i="14"/>
  <c r="L14" i="22"/>
  <c r="H13" i="22"/>
  <c r="L12" i="22"/>
  <c r="H13" i="5"/>
  <c r="H12" i="5"/>
  <c r="L12" i="5"/>
  <c r="L13" i="5"/>
  <c r="H14" i="5"/>
  <c r="L14" i="5"/>
  <c r="H14" i="14"/>
  <c r="H13" i="14"/>
  <c r="H12" i="14"/>
  <c r="L13" i="14"/>
  <c r="L12" i="14"/>
  <c r="H14" i="22"/>
  <c r="L13" i="22"/>
  <c r="H12" i="15"/>
  <c r="L12" i="15"/>
  <c r="H13" i="15"/>
  <c r="L13" i="15"/>
  <c r="H14" i="15"/>
  <c r="L14" i="15"/>
  <c r="H12" i="21"/>
  <c r="L13" i="21"/>
  <c r="H13" i="21"/>
  <c r="L14" i="21"/>
  <c r="H14" i="21"/>
  <c r="L12" i="21"/>
  <c r="L15" i="13" l="1"/>
  <c r="H15" i="18"/>
  <c r="L15" i="21"/>
  <c r="H15" i="13"/>
  <c r="L15" i="14"/>
  <c r="L15" i="18"/>
  <c r="H15" i="14"/>
  <c r="L15" i="22"/>
  <c r="H15" i="5"/>
  <c r="H15" i="22"/>
  <c r="H15" i="15"/>
  <c r="L15" i="15"/>
  <c r="L15" i="5"/>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<sst xmlns="http://schemas.openxmlformats.org/spreadsheetml/2006/main" count="3230" uniqueCount="524">
  <si>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</si>
  <si>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</si>
  <si>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</si>
  <si>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</si>
  <si>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</si>
  <si>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</si>
  <si>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</si>
  <si>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</si>
  <si>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</si>
  <si>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</si>
  <si>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</si>
  <si>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</si>
  <si>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</si>
  <si>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</si>
  <si>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</si>
  <si>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</si>
  <si>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</si>
  <si>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</si>
  <si>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</si>
  <si>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</si>
  <si>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</si>
  <si>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</si>
  <si>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</si>
  <si>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</si>
  <si>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</si>
  <si>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</si>
  <si>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</si>
  <si>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</si>
  <si>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</si>
  <si>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</si>
  <si>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</si>
  <si>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</si>
  <si>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</si>
  <si>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</si>
  <si>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</si>
  <si>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</si>
  <si>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</si>
  <si>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</si>
  <si>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</si>
  <si>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</si>
  <si>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</si>
  <si>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</si>
  <si>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</si>
  <si>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</si>
  <si>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</si>
  <si>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</si>
  <si>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</si>
  <si>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</si>
  <si>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</si>
  <si>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</si>
  <si>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</si>
  <si>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</si>
  <si>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</si>
  <si>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</si>
  <si>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</si>
  <si>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</si>
  <si>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</si>
  <si>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</si>
  <si>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</si>
  <si>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</si>
  <si>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</si>
  <si>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</si>
  <si>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</si>
  <si>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</si>
  <si>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</si>
  <si>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</si>
  <si>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</si>
  <si>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</si>
  <si>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</si>
  <si>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</si>
  <si>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</si>
  <si>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</si>
  <si>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</si>
  <si>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</si>
  <si>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</si>
  <si>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</si>
  <si>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</si>
  <si>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</si>
  <si>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</si>
  <si>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</si>
  <si>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</si>
  <si>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</si>
  <si>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</si>
  <si>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</si>
  <si>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</si>
  <si>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</si>
  <si>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</si>
  <si>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</si>
  <si>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</si>
  <si>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</si>
  <si>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</si>
  <si>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</si>
  <si>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</si>
  <si>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</si>
  <si>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</si>
  <si>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</si>
  <si>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</si>
  <si>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</si>
  <si>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</si>
  <si>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</si>
  <si>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</si>
  <si>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</si>
  <si>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</si>
  <si>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</si>
  <si>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</si>
  <si>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</si>
  <si>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</si>
  <si>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</si>
  <si>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</si>
  <si>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</si>
  <si>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</si>
  <si>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</si>
  <si>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</si>
  <si>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</si>
  <si>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</si>
  <si>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</si>
  <si>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</si>
  <si>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</si>
  <si>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</si>
  <si>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</si>
  <si>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</si>
  <si>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</si>
  <si>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</si>
  <si>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</si>
  <si>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</si>
  <si>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</si>
  <si>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</si>
  <si>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</si>
  <si>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</si>
  <si>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</si>
  <si>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</si>
  <si>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</si>
  <si>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</si>
  <si>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</si>
  <si>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</si>
  <si>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</si>
  <si>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</si>
  <si>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</si>
  <si>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</si>
  <si>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</si>
  <si>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</si>
  <si>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</si>
  <si>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</si>
  <si>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</si>
  <si>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</si>
  <si>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</si>
  <si>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</si>
  <si>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</si>
  <si>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</si>
  <si>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</si>
  <si>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</si>
  <si>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</si>
  <si>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</si>
  <si>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</si>
  <si>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</si>
  <si>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</si>
  <si>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</si>
  <si>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</si>
  <si>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</si>
  <si>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</si>
  <si>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</si>
  <si>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</si>
  <si>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</si>
  <si>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</si>
  <si>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</si>
  <si>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</si>
  <si>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</si>
  <si>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</si>
  <si>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</si>
  <si>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</si>
  <si>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</si>
  <si>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</si>
  <si>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</si>
  <si>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</si>
  <si>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</si>
  <si>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</si>
  <si>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</si>
  <si>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</si>
  <si>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</si>
  <si>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</si>
  <si>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</si>
  <si>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</si>
  <si>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</si>
  <si>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</si>
  <si>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</si>
  <si>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</si>
  <si>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</si>
  <si>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</si>
  <si>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</si>
  <si>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</si>
  <si>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</si>
  <si>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</si>
  <si>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</si>
  <si>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</si>
  <si>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</si>
  <si>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</si>
  <si>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</si>
  <si>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</si>
  <si>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</si>
  <si>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</si>
  <si>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</si>
  <si>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</si>
  <si>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</si>
  <si>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</si>
  <si>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</si>
  <si>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</si>
  <si>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</si>
  <si>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</si>
  <si>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</si>
  <si>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</si>
  <si>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</si>
  <si>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</si>
  <si>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</si>
  <si>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</si>
  <si>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</si>
  <si>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</si>
  <si>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</si>
  <si>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</si>
  <si>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</si>
  <si>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</si>
  <si>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</si>
  <si>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</si>
  <si>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</si>
  <si>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</si>
  <si>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</si>
  <si>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</si>
  <si>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</si>
  <si>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</si>
  <si>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</si>
  <si>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</si>
  <si>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</si>
  <si>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</si>
  <si>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</si>
  <si>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</si>
  <si>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</si>
  <si>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</si>
  <si>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</si>
  <si>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</si>
  <si>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</si>
  <si>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</si>
  <si>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</si>
  <si>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</si>
  <si>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</si>
  <si>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</si>
  <si>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</si>
  <si>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</si>
  <si>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</si>
  <si>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</si>
  <si>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</si>
  <si>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</si>
  <si>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</si>
  <si>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</si>
  <si>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</si>
  <si>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</si>
  <si>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</si>
  <si>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</si>
  <si>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</si>
  <si>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</si>
  <si>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</si>
  <si>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</si>
  <si>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</si>
  <si>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</si>
  <si>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</si>
  <si>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</si>
  <si>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</si>
  <si>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</si>
  <si>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</si>
  <si>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</si>
  <si>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</si>
  <si>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</si>
  <si>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</si>
  <si>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</si>
  <si>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</si>
  <si>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</si>
  <si>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</si>
  <si>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</si>
  <si>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</si>
  <si>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</si>
  <si>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</si>
  <si>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</si>
  <si>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</si>
  <si>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</si>
  <si>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</si>
  <si>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</si>
  <si>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</si>
  <si>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</si>
  <si>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</si>
  <si>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</si>
  <si>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</si>
  <si>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</si>
  <si>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</si>
  <si>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</si>
  <si>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</si>
  <si>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</si>
  <si>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</si>
  <si>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</si>
  <si>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</si>
  <si>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</si>
  <si>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</si>
  <si>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</si>
  <si>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</si>
  <si>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</si>
  <si>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</si>
  <si>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</si>
  <si>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</si>
  <si>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</si>
  <si>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</si>
  <si>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</si>
  <si>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</si>
  <si>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</si>
  <si>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</si>
  <si>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</si>
  <si>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</si>
  <si>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</si>
  <si>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</si>
  <si>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</si>
  <si>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</si>
  <si>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</si>
  <si>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</si>
  <si>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</si>
  <si>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</si>
  <si>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</si>
  <si>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</si>
  <si>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</si>
  <si>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</si>
  <si>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</si>
  <si>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</si>
  <si>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</si>
  <si>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</si>
  <si>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</si>
  <si>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</si>
  <si>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</si>
  <si>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</si>
  <si>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</si>
  <si>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</si>
  <si>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</si>
  <si>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</si>
  <si>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</si>
  <si>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</si>
  <si>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</si>
  <si>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</si>
  <si>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</si>
  <si>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</si>
  <si>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</si>
  <si>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</si>
  <si>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</si>
  <si>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</si>
  <si>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</si>
  <si>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</si>
  <si>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</si>
  <si>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</si>
  <si>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</si>
  <si>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</si>
  <si>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</si>
  <si>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</si>
  <si>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</si>
  <si>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</si>
  <si>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</si>
  <si>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</si>
  <si>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</si>
  <si>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</si>
  <si>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</si>
  <si>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</si>
  <si>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</si>
  <si>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</si>
  <si>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</si>
  <si>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</si>
  <si>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</si>
  <si>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</si>
  <si>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</si>
  <si>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</si>
  <si>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</si>
  <si>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</si>
  <si>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</si>
  <si>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</si>
  <si>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</si>
  <si>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</si>
  <si>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</si>
  <si>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</si>
  <si>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</si>
  <si>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</si>
  <si>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</si>
  <si>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</si>
  <si>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</si>
  <si>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</si>
  <si>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</si>
  <si>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</si>
  <si>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</si>
  <si>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</si>
  <si>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</si>
  <si>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</si>
  <si>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</si>
  <si>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</si>
  <si>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</si>
  <si>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</si>
  <si>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</si>
  <si>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</si>
  <si>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</si>
  <si>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</si>
  <si>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</si>
  <si>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</si>
  <si>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</si>
  <si>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</si>
  <si>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</si>
  <si>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</si>
  <si>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</si>
  <si>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</si>
  <si>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</si>
  <si>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</si>
  <si>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</si>
  <si>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</si>
  <si>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</si>
  <si>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</si>
  <si>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</si>
  <si>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</si>
  <si>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</si>
  <si>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</si>
  <si>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</si>
  <si>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</si>
  <si>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</si>
  <si>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</si>
  <si>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</si>
  <si>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</si>
  <si>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</si>
  <si>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</si>
  <si>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</si>
  <si>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</si>
  <si>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</si>
  <si>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</si>
  <si>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</si>
  <si>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</si>
  <si>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</si>
  <si>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</si>
  <si>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</si>
  <si>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</si>
  <si>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</si>
  <si>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</si>
  <si>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</si>
  <si>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</si>
  <si>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</si>
  <si>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</si>
  <si>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</si>
  <si>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</si>
  <si>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</si>
  <si>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</si>
  <si>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</si>
  <si>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</si>
  <si>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</si>
  <si>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</si>
  <si>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</si>
  <si>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</si>
  <si>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</si>
  <si>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</si>
  <si>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</si>
  <si>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</si>
  <si>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</si>
  <si>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</si>
  <si>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</si>
  <si>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</si>
  <si>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</si>
  <si>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</si>
  <si>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</si>
  <si>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</si>
  <si>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</si>
  <si>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</si>
  <si>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</si>
  <si>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</si>
  <si>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</si>
  <si>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</si>
  <si>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</si>
  <si>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</si>
  <si>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</si>
  <si>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</si>
  <si>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</si>
  <si>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</si>
  <si>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</si>
  <si>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</si>
  <si>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</si>
  <si>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</si>
  <si>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</si>
  <si>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i5-1145G7 CPU @ 2.60GHz   2611 MHz, 
RAM: 16,0 GB
Sistema Operativo: Windows 11 Enterprise
Navegador: Google Chrome Versión 114.0.5735.199
Herramientas utilizadas: Tawdis, LightHouse, Wave, Color Contrast Analyzer, Headings map, Screen reader, https://validator.w3.org/nu/</t>
  </si>
  <si>
    <t>Página Web</t>
  </si>
  <si>
    <t>HOME</t>
  </si>
  <si>
    <t>Revisión del dominio solicitado</t>
  </si>
  <si>
    <t>Inicio</t>
  </si>
  <si>
    <t>https://marpa.madrid/</t>
  </si>
  <si>
    <t>Museo Arqueológico y Paleontológico</t>
  </si>
  <si>
    <t>https://marpa.madrid/actividades/multimedia</t>
  </si>
  <si>
    <t>Multimedia</t>
  </si>
  <si>
    <t>Home- Actividades - Multimedia</t>
  </si>
  <si>
    <t>https://marpa.madrid/investigacion/biblioteca-emeterio-cuadrado</t>
  </si>
  <si>
    <t>Buscador de piezas</t>
  </si>
  <si>
    <t>Biblioteca</t>
  </si>
  <si>
    <t>https://marpa.madrid/fondos/buscador-piezas</t>
  </si>
  <si>
    <t>https://marpa.madrid/aviso-legal</t>
  </si>
  <si>
    <t>Aviso Legal</t>
  </si>
  <si>
    <t>https://marpa.madrid/accesibilidad</t>
  </si>
  <si>
    <t>Declaración Accesibilidad</t>
  </si>
  <si>
    <t>https://marpa.madrid/sitemap</t>
  </si>
  <si>
    <t>Mapa Web</t>
  </si>
  <si>
    <t>Prepara tu visita</t>
  </si>
  <si>
    <t>https://marpa.madrid/prepara-tu-visita</t>
  </si>
  <si>
    <t>Home-Visita - Prepara tu visita</t>
  </si>
  <si>
    <t>Organización y funciones</t>
  </si>
  <si>
    <t>Home- Museo - Organización y funciones</t>
  </si>
  <si>
    <t>https://marpa.madrid/museo/organizacion-y-funciones</t>
  </si>
  <si>
    <t>Home - Colecciones -Buscador de piezas</t>
  </si>
  <si>
    <t>Home - investigación - Biblioteca</t>
  </si>
  <si>
    <t>Home - Aviso Legal</t>
  </si>
  <si>
    <t>Home - Accesibilidad</t>
  </si>
  <si>
    <t>Home - Mapa Web</t>
  </si>
  <si>
    <t>https://marpa.madrid/videos/conferencia-muerte-en-tarteso-ciclo-tarteso-al-descubierto</t>
  </si>
  <si>
    <t>Home- Actividades - Multimedia- Conferencia Muerte en Tarteso</t>
  </si>
  <si>
    <t>Video</t>
  </si>
  <si>
    <t>Publicaciones</t>
  </si>
  <si>
    <t>https://marpa.madrid/investigacion/publicaciones</t>
  </si>
  <si>
    <t>Home - investigación - Publicaciones</t>
  </si>
  <si>
    <t>MADRID DIGITAL</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</si>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</sst>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54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19" sqref="D210:D219"/>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66</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 y funciones</v>
      </c>
      <c r="C21" s="85" t="str" cm="1">
        <f t="array" ref="C21">IFERROR(INDEX('03.Muestra'!$F$8:$F$42,SMALL(IF("Página Web"='03.Muestra'!$D$8:$D$42,ROW('03.Muestra'!$F$8:$F$42)-MIN(ROW('03.Muestra'!$D$8:$D$42))+1,""),ROW()-18)),"")</f>
        <v>https://marpa.madrid/museo/organizacion-y-funciones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Multimedia</v>
      </c>
      <c r="C22" s="85" t="str" cm="1">
        <f t="array" ref="C22">IFERROR(INDEX('03.Muestra'!$F$8:$F$42,SMALL(IF("Página Web"='03.Muestra'!$D$8:$D$42,ROW('03.Muestra'!$F$8:$F$42)-MIN(ROW('03.Muestra'!$D$8:$D$42))+1,""),ROW()-18)),"")</f>
        <v>https://marpa.madrid/actividades/multimedia</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Video</v>
      </c>
      <c r="C23" s="85" t="str" cm="1">
        <f t="array" ref="C23">IFERROR(INDEX('03.Muestra'!$F$8:$F$42,SMALL(IF("Página Web"='03.Muestra'!$D$8:$D$42,ROW('03.Muestra'!$F$8:$F$42)-MIN(ROW('03.Muestra'!$D$8:$D$42))+1,""),ROW()-18)),"")</f>
        <v>https://marpa.madrid/videos/conferencia-muerte-en-tarteso-ciclo-tarteso-al-descubierto</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 de piezas</v>
      </c>
      <c r="C24" s="85" t="str" cm="1">
        <f t="array" ref="C24">IFERROR(INDEX('03.Muestra'!$F$8:$F$42,SMALL(IF("Página Web"='03.Muestra'!$D$8:$D$42,ROW('03.Muestra'!$F$8:$F$42)-MIN(ROW('03.Muestra'!$D$8:$D$42))+1,""),ROW()-18)),"")</f>
        <v>https://marpa.madrid/fondos/buscador-piezas</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https://marpa.madrid/investigacion/biblioteca-emeterio-cuadrado</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Publicaciones</v>
      </c>
      <c r="C26" s="85" t="str" cm="1">
        <f t="array" ref="C26">IFERROR(INDEX('03.Muestra'!$F$8:$F$42,SMALL(IF("Página Web"='03.Muestra'!$D$8:$D$42,ROW('03.Muestra'!$F$8:$F$42)-MIN(ROW('03.Muestra'!$D$8:$D$42))+1,""),ROW()-18)),"")</f>
        <v>https://marpa.madrid/investigacion/publicaciones</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https://marpa.madrid/aviso-legal</v>
      </c>
      <c r="D27" s="99" t="s">
        <v>104</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Declaración Accesibilidad</v>
      </c>
      <c r="C28" s="85" t="str" cm="1">
        <f t="array" ref="C28">IFERROR(INDEX('03.Muestra'!$F$8:$F$42,SMALL(IF("Página Web"='03.Muestra'!$D$8:$D$42,ROW('03.Muestra'!$F$8:$F$42)-MIN(ROW('03.Muestra'!$D$8:$D$42))+1,""),ROW()-18)),"")</f>
        <v>https://marpa.madrid/accesibilidad</v>
      </c>
      <c r="D28" s="99" t="s">
        <v>104</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https://marpa.madrid/sitemap</v>
      </c>
      <c r="D29" s="99" t="s">
        <v>104</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 y funciones</v>
      </c>
      <c r="C59" s="85" t="str" cm="1">
        <f t="array" ref="C59">IFERROR(INDEX('03.Muestra'!$F$8:$F$42,SMALL(IF("Página Web"='03.Muestra'!$D$8:$D$42,ROW('03.Muestra'!$F$8:$F$42)-MIN(ROW('03.Muestra'!$D$8:$D$42))+1,""),ROW()-56)),"")</f>
        <v>https://marpa.madrid/museo/organizacion-y-funciones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Multimedia</v>
      </c>
      <c r="C60" s="85" t="str" cm="1">
        <f t="array" ref="C60">IFERROR(INDEX('03.Muestra'!$F$8:$F$42,SMALL(IF("Página Web"='03.Muestra'!$D$8:$D$42,ROW('03.Muestra'!$F$8:$F$42)-MIN(ROW('03.Muestra'!$D$8:$D$42))+1,""),ROW()-56)),"")</f>
        <v>https://marpa.madrid/actividades/multimedia</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Video</v>
      </c>
      <c r="C61" s="85" t="str" cm="1">
        <f t="array" ref="C61">IFERROR(INDEX('03.Muestra'!$F$8:$F$42,SMALL(IF("Página Web"='03.Muestra'!$D$8:$D$42,ROW('03.Muestra'!$F$8:$F$42)-MIN(ROW('03.Muestra'!$D$8:$D$42))+1,""),ROW()-56)),"")</f>
        <v>https://marpa.madrid/videos/conferencia-muerte-en-tarteso-ciclo-tarteso-al-descubierto</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 de piezas</v>
      </c>
      <c r="C62" s="85" t="str" cm="1">
        <f t="array" ref="C62">IFERROR(INDEX('03.Muestra'!$F$8:$F$42,SMALL(IF("Página Web"='03.Muestra'!$D$8:$D$42,ROW('03.Muestra'!$F$8:$F$42)-MIN(ROW('03.Muestra'!$D$8:$D$42))+1,""),ROW()-56)),"")</f>
        <v>https://marpa.madrid/fondos/buscador-piezas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https://marpa.madrid/investigacion/biblioteca-emeterio-cuadrado</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Publicaciones</v>
      </c>
      <c r="C64" s="85" t="str" cm="1">
        <f t="array" ref="C64">IFERROR(INDEX('03.Muestra'!$F$8:$F$42,SMALL(IF("Página Web"='03.Muestra'!$D$8:$D$42,ROW('03.Muestra'!$F$8:$F$42)-MIN(ROW('03.Muestra'!$D$8:$D$42))+1,""),ROW()-56)),"")</f>
        <v>https://marpa.madrid/investigacion/publicaciones</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https://marpa.madrid/aviso-legal</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Declaración Accesibilidad</v>
      </c>
      <c r="C66" s="85" t="str" cm="1">
        <f t="array" ref="C66">IFERROR(INDEX('03.Muestra'!$F$8:$F$42,SMALL(IF("Página Web"='03.Muestra'!$D$8:$D$42,ROW('03.Muestra'!$F$8:$F$42)-MIN(ROW('03.Muestra'!$D$8:$D$42))+1,""),ROW()-56)),"")</f>
        <v>https://marpa.madrid/accesibilidad</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https://marpa.madrid/sitemap</v>
      </c>
      <c r="D67" s="99" t="s">
        <v>104</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 y funciones</v>
      </c>
      <c r="C97" s="85" t="str" cm="1">
        <f t="array" ref="C97">IFERROR(INDEX('03.Muestra'!$F$8:$F$42,SMALL(IF("Página Web"='03.Muestra'!$D$8:$D$42,ROW('03.Muestra'!$F$8:$F$42)-MIN(ROW('03.Muestra'!$D$8:$D$42))+1,""),ROW()-94)),"")</f>
        <v>https://marpa.madrid/museo/organizacion-y-funciones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Multimedia</v>
      </c>
      <c r="C98" s="85" t="str" cm="1">
        <f t="array" ref="C98">IFERROR(INDEX('03.Muestra'!$F$8:$F$42,SMALL(IF("Página Web"='03.Muestra'!$D$8:$D$42,ROW('03.Muestra'!$F$8:$F$42)-MIN(ROW('03.Muestra'!$D$8:$D$42))+1,""),ROW()-94)),"")</f>
        <v>https://marpa.madrid/actividades/multimedia</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Video</v>
      </c>
      <c r="C99" s="85" t="str" cm="1">
        <f t="array" ref="C99">IFERROR(INDEX('03.Muestra'!$F$8:$F$42,SMALL(IF("Página Web"='03.Muestra'!$D$8:$D$42,ROW('03.Muestra'!$F$8:$F$42)-MIN(ROW('03.Muestra'!$D$8:$D$42))+1,""),ROW()-94)),"")</f>
        <v>https://marpa.madrid/videos/conferencia-muerte-en-tarteso-ciclo-tarteso-al-descubierto</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 de piezas</v>
      </c>
      <c r="C100" s="85" t="str" cm="1">
        <f t="array" ref="C100">IFERROR(INDEX('03.Muestra'!$F$8:$F$42,SMALL(IF("Página Web"='03.Muestra'!$D$8:$D$42,ROW('03.Muestra'!$F$8:$F$42)-MIN(ROW('03.Muestra'!$D$8:$D$42))+1,""),ROW()-94)),"")</f>
        <v>https://marpa.madrid/fondos/buscador-piezas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https://marpa.madrid/investigacion/biblioteca-emeterio-cuadrado</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Publicaciones</v>
      </c>
      <c r="C102" s="85" t="str" cm="1">
        <f t="array" ref="C102">IFERROR(INDEX('03.Muestra'!$F$8:$F$42,SMALL(IF("Página Web"='03.Muestra'!$D$8:$D$42,ROW('03.Muestra'!$F$8:$F$42)-MIN(ROW('03.Muestra'!$D$8:$D$42))+1,""),ROW()-94)),"")</f>
        <v>https://marpa.madrid/investigacion/publicaciones</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https://marpa.madrid/aviso-legal</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Declaración Accesibilidad</v>
      </c>
      <c r="C104" s="85" t="str" cm="1">
        <f t="array" ref="C104">IFERROR(INDEX('03.Muestra'!$F$8:$F$42,SMALL(IF("Página Web"='03.Muestra'!$D$8:$D$42,ROW('03.Muestra'!$F$8:$F$42)-MIN(ROW('03.Muestra'!$D$8:$D$42))+1,""),ROW()-94)),"")</f>
        <v>https://marpa.madrid/accesibilidad</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https://marpa.madrid/sitemap</v>
      </c>
      <c r="D105" s="99" t="s">
        <v>104</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 y funciones</v>
      </c>
      <c r="C135" s="85" t="str" cm="1">
        <f t="array" ref="C135">IFERROR(INDEX('03.Muestra'!$F$8:$F$42,SMALL(IF("Página Web"='03.Muestra'!$D$8:$D$42,ROW('03.Muestra'!$F$8:$F$42)-MIN(ROW('03.Muestra'!$D$8:$D$42))+1,""),ROW()-132)),"")</f>
        <v>https://marpa.madrid/museo/organizacion-y-funciones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Multimedia</v>
      </c>
      <c r="C136" s="85" t="str" cm="1">
        <f t="array" ref="C136">IFERROR(INDEX('03.Muestra'!$F$8:$F$42,SMALL(IF("Página Web"='03.Muestra'!$D$8:$D$42,ROW('03.Muestra'!$F$8:$F$42)-MIN(ROW('03.Muestra'!$D$8:$D$42))+1,""),ROW()-132)),"")</f>
        <v>https://marpa.madrid/actividades/multimedia</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Video</v>
      </c>
      <c r="C137" s="85" t="str" cm="1">
        <f t="array" ref="C137">IFERROR(INDEX('03.Muestra'!$F$8:$F$42,SMALL(IF("Página Web"='03.Muestra'!$D$8:$D$42,ROW('03.Muestra'!$F$8:$F$42)-MIN(ROW('03.Muestra'!$D$8:$D$42))+1,""),ROW()-132)),"")</f>
        <v>https://marpa.madrid/videos/conferencia-muerte-en-tarteso-ciclo-tarteso-al-descubierto</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 de piezas</v>
      </c>
      <c r="C138" s="85" t="str" cm="1">
        <f t="array" ref="C138">IFERROR(INDEX('03.Muestra'!$F$8:$F$42,SMALL(IF("Página Web"='03.Muestra'!$D$8:$D$42,ROW('03.Muestra'!$F$8:$F$42)-MIN(ROW('03.Muestra'!$D$8:$D$42))+1,""),ROW()-132)),"")</f>
        <v>https://marpa.madrid/fondos/buscador-piezas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https://marpa.madrid/investigacion/biblioteca-emeterio-cuadrado</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Publicaciones</v>
      </c>
      <c r="C140" s="85" t="str" cm="1">
        <f t="array" ref="C140">IFERROR(INDEX('03.Muestra'!$F$8:$F$42,SMALL(IF("Página Web"='03.Muestra'!$D$8:$D$42,ROW('03.Muestra'!$F$8:$F$42)-MIN(ROW('03.Muestra'!$D$8:$D$42))+1,""),ROW()-132)),"")</f>
        <v>https://marpa.madrid/investigacion/publicaciones</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https://marpa.madrid/aviso-legal</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Declaración Accesibilidad</v>
      </c>
      <c r="C142" s="85" t="str" cm="1">
        <f t="array" ref="C142">IFERROR(INDEX('03.Muestra'!$F$8:$F$42,SMALL(IF("Página Web"='03.Muestra'!$D$8:$D$42,ROW('03.Muestra'!$F$8:$F$42)-MIN(ROW('03.Muestra'!$D$8:$D$42))+1,""),ROW()-132)),"")</f>
        <v>https://marpa.madrid/accesibilidad</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https://marpa.madrid/sitemap</v>
      </c>
      <c r="D143" s="99" t="s">
        <v>104</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 y funciones</v>
      </c>
      <c r="C173" s="85" t="str" cm="1">
        <f t="array" ref="C173">IFERROR(INDEX('03.Muestra'!$F$8:$F$42,SMALL(IF("Página Web"='03.Muestra'!$D$8:$D$42,ROW('03.Muestra'!$F$8:$F$42)-MIN(ROW('03.Muestra'!$D$8:$D$42))+1,""),ROW()-170)),"")</f>
        <v>https://marpa.madrid/museo/organizacion-y-funciones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Multimedia</v>
      </c>
      <c r="C174" s="85" t="str" cm="1">
        <f t="array" ref="C174">IFERROR(INDEX('03.Muestra'!$F$8:$F$42,SMALL(IF("Página Web"='03.Muestra'!$D$8:$D$42,ROW('03.Muestra'!$F$8:$F$42)-MIN(ROW('03.Muestra'!$D$8:$D$42))+1,""),ROW()-170)),"")</f>
        <v>https://marpa.madrid/actividades/multimedia</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Video</v>
      </c>
      <c r="C175" s="85" t="str" cm="1">
        <f t="array" ref="C175">IFERROR(INDEX('03.Muestra'!$F$8:$F$42,SMALL(IF("Página Web"='03.Muestra'!$D$8:$D$42,ROW('03.Muestra'!$F$8:$F$42)-MIN(ROW('03.Muestra'!$D$8:$D$42))+1,""),ROW()-170)),"")</f>
        <v>https://marpa.madrid/videos/conferencia-muerte-en-tarteso-ciclo-tarteso-al-descubierto</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 de piezas</v>
      </c>
      <c r="C176" s="85" t="str" cm="1">
        <f t="array" ref="C176">IFERROR(INDEX('03.Muestra'!$F$8:$F$42,SMALL(IF("Página Web"='03.Muestra'!$D$8:$D$42,ROW('03.Muestra'!$F$8:$F$42)-MIN(ROW('03.Muestra'!$D$8:$D$42))+1,""),ROW()-170)),"")</f>
        <v>https://marpa.madrid/fondos/buscador-piezas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https://marpa.madrid/investigacion/biblioteca-emeterio-cuadrado</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Publicaciones</v>
      </c>
      <c r="C178" s="85" t="str" cm="1">
        <f t="array" ref="C178">IFERROR(INDEX('03.Muestra'!$F$8:$F$42,SMALL(IF("Página Web"='03.Muestra'!$D$8:$D$42,ROW('03.Muestra'!$F$8:$F$42)-MIN(ROW('03.Muestra'!$D$8:$D$42))+1,""),ROW()-170)),"")</f>
        <v>https://marpa.madrid/investigacion/publicaciones</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https://marpa.madrid/aviso-legal</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Declaración Accesibilidad</v>
      </c>
      <c r="C180" s="85" t="str" cm="1">
        <f t="array" ref="C180">IFERROR(INDEX('03.Muestra'!$F$8:$F$42,SMALL(IF("Página Web"='03.Muestra'!$D$8:$D$42,ROW('03.Muestra'!$F$8:$F$42)-MIN(ROW('03.Muestra'!$D$8:$D$42))+1,""),ROW()-170)),"")</f>
        <v>https://marpa.madrid/accesibilidad</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https://marpa.madrid/sitemap</v>
      </c>
      <c r="D181" s="99" t="s">
        <v>104</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 y funciones</v>
      </c>
      <c r="C211" s="85" t="str" cm="1">
        <f t="array" ref="C211">IFERROR(INDEX('03.Muestra'!$F$8:$F$42,SMALL(IF("Página Web"='03.Muestra'!$D$8:$D$42,ROW('03.Muestra'!$F$8:$F$42)-MIN(ROW('03.Muestra'!$D$8:$D$42))+1,""),ROW()-208)),"")</f>
        <v>https://marpa.madrid/museo/organizacion-y-funciones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Multimedia</v>
      </c>
      <c r="C212" s="85" t="str" cm="1">
        <f t="array" ref="C212">IFERROR(INDEX('03.Muestra'!$F$8:$F$42,SMALL(IF("Página Web"='03.Muestra'!$D$8:$D$42,ROW('03.Muestra'!$F$8:$F$42)-MIN(ROW('03.Muestra'!$D$8:$D$42))+1,""),ROW()-208)),"")</f>
        <v>https://marpa.madrid/actividades/multimedia</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Video</v>
      </c>
      <c r="C213" s="85" t="str" cm="1">
        <f t="array" ref="C213">IFERROR(INDEX('03.Muestra'!$F$8:$F$42,SMALL(IF("Página Web"='03.Muestra'!$D$8:$D$42,ROW('03.Muestra'!$F$8:$F$42)-MIN(ROW('03.Muestra'!$D$8:$D$42))+1,""),ROW()-208)),"")</f>
        <v>https://marpa.madrid/videos/conferencia-muerte-en-tarteso-ciclo-tarteso-al-descubierto</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 de piezas</v>
      </c>
      <c r="C214" s="85" t="str" cm="1">
        <f t="array" ref="C214">IFERROR(INDEX('03.Muestra'!$F$8:$F$42,SMALL(IF("Página Web"='03.Muestra'!$D$8:$D$42,ROW('03.Muestra'!$F$8:$F$42)-MIN(ROW('03.Muestra'!$D$8:$D$42))+1,""),ROW()-208)),"")</f>
        <v>https://marpa.madrid/fondos/buscador-piezas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https://marpa.madrid/investigacion/biblioteca-emeterio-cuadrado</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Publicaciones</v>
      </c>
      <c r="C216" s="85" t="str" cm="1">
        <f t="array" ref="C216">IFERROR(INDEX('03.Muestra'!$F$8:$F$42,SMALL(IF("Página Web"='03.Muestra'!$D$8:$D$42,ROW('03.Muestra'!$F$8:$F$42)-MIN(ROW('03.Muestra'!$D$8:$D$42))+1,""),ROW()-208)),"")</f>
        <v>https://marpa.madrid/investigacion/publicaciones</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https://marpa.madrid/aviso-legal</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Declaración Accesibilidad</v>
      </c>
      <c r="C218" s="85" t="str" cm="1">
        <f t="array" ref="C218">IFERROR(INDEX('03.Muestra'!$F$8:$F$42,SMALL(IF("Página Web"='03.Muestra'!$D$8:$D$42,ROW('03.Muestra'!$F$8:$F$42)-MIN(ROW('03.Muestra'!$D$8:$D$42))+1,""),ROW()-208)),"")</f>
        <v>https://marpa.madrid/accesibilidad</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https://marpa.madrid/sitemap</v>
      </c>
      <c r="D219" s="99" t="s">
        <v>104</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58">
    <cfRule type="expression" dxfId="245" priority="103" stopIfTrue="1">
      <formula>ISBLANK(D58)</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58">
    <cfRule type="expression" dxfId="239" priority="97" stopIfTrue="1">
      <formula>ISBLANK(D58)</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95">
    <cfRule type="expression" dxfId="233" priority="91" stopIfTrue="1">
      <formula>ISBLANK(D95)</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95">
    <cfRule type="expression" dxfId="227" priority="85" stopIfTrue="1">
      <formula>ISBLANK(D95)</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96">
    <cfRule type="expression" dxfId="221" priority="79" stopIfTrue="1">
      <formula>ISBLANK(D96)</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96">
    <cfRule type="expression" dxfId="215" priority="73" stopIfTrue="1">
      <formula>ISBLANK(D96)</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133">
    <cfRule type="expression" dxfId="209" priority="67" stopIfTrue="1">
      <formula>ISBLANK(D133)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133">
    <cfRule type="expression" dxfId="203" priority="61" stopIfTrue="1">
      <formula>ISBLANK(D133)</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134">
    <cfRule type="expression" dxfId="197" priority="55" stopIfTrue="1">
      <formula>ISBLANK(D134)</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134">
    <cfRule type="expression" dxfId="191" priority="49" stopIfTrue="1">
      <formula>ISBLANK(D134)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71">
    <cfRule type="expression" dxfId="185" priority="43" stopIfTrue="1">
      <formula>ISBLANK(D171)</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71">
    <cfRule type="expression" dxfId="179" priority="37" stopIfTrue="1">
      <formula>ISBLANK(D171)</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2">
    <cfRule type="expression" dxfId="173" priority="31" stopIfTrue="1">
      <formula>ISBLANK(D172)</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2">
    <cfRule type="expression" dxfId="167" priority="25" stopIfTrue="1">
      <formula>ISBLANK(D172)</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09">
    <cfRule type="expression" dxfId="161" priority="19" stopIfTrue="1">
      <formula>ISBLANK(D209)</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09">
    <cfRule type="expression" dxfId="155" priority="13" stopIfTrue="1">
      <formula>ISBLANK(D209)</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0">
    <cfRule type="expression" dxfId="149" priority="7" stopIfTrue="1">
      <formula>ISBLANK(D210)</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0">
    <cfRule type="expression" dxfId="143" priority="1" stopIfTrue="1">
      <formula>ISBLANK(D210)</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F157" sqref="F15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22</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33</v>
      </c>
      <c r="H13" s="42">
        <f ca="1">IF(($G$15+$K$15)=0,0,G13/($G$15+$K$15))</f>
        <v>0.6</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0</v>
      </c>
      <c r="H14" s="42">
        <f ca="1">IF(($G$15+$K$15)=0,0,G14/($G$15+$K$15))</f>
        <v>0</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https://marpa.madrid/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 y funciones</v>
      </c>
      <c r="C21" s="85" t="str" cm="1">
        <f t="array" ref="C21">IFERROR(INDEX('03.Muestra'!$F$8:$F$42,SMALL(IF("Página Web"='03.Muestra'!$D$8:$D$42,ROW('03.Muestra'!$F$8:$F$42)-MIN(ROW('03.Muestra'!$D$8:$D$42))+1,""),ROW()-18)),"")</f>
        <v>https://marpa.madrid/museo/organizacion-y-funciones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Multimedia</v>
      </c>
      <c r="C22" s="85" t="str" cm="1">
        <f t="array" ref="C22">IFERROR(INDEX('03.Muestra'!$F$8:$F$42,SMALL(IF("Página Web"='03.Muestra'!$D$8:$D$42,ROW('03.Muestra'!$F$8:$F$42)-MIN(ROW('03.Muestra'!$D$8:$D$42))+1,""),ROW()-18)),"")</f>
        <v>https://marpa.madrid/actividades/multimedia</v>
      </c>
      <c r="D22" s="99" t="s">
        <v>94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Video</v>
      </c>
      <c r="C23" s="85" t="str" cm="1">
        <f t="array" ref="C23">IFERROR(INDEX('03.Muestra'!$F$8:$F$42,SMALL(IF("Página Web"='03.Muestra'!$D$8:$D$42,ROW('03.Muestra'!$F$8:$F$42)-MIN(ROW('03.Muestra'!$D$8:$D$42))+1,""),ROW()-18)),"")</f>
        <v>https://marpa.madrid/videos/conferencia-muerte-en-tarteso-ciclo-tarteso-al-descubierto</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 de piezas</v>
      </c>
      <c r="C24" s="85" t="str" cm="1">
        <f t="array" ref="C24">IFERROR(INDEX('03.Muestra'!$F$8:$F$42,SMALL(IF("Página Web"='03.Muestra'!$D$8:$D$42,ROW('03.Muestra'!$F$8:$F$42)-MIN(ROW('03.Muestra'!$D$8:$D$42))+1,""),ROW()-18)),"")</f>
        <v>https://marpa.madrid/fondos/buscador-piezas</v>
      </c>
      <c r="D24" s="99" t="s">
        <v>94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https://marpa.madrid/investigacion/biblioteca-emeterio-cuadrado</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Publicaciones</v>
      </c>
      <c r="C26" s="85" t="str" cm="1">
        <f t="array" ref="C26">IFERROR(INDEX('03.Muestra'!$F$8:$F$42,SMALL(IF("Página Web"='03.Muestra'!$D$8:$D$42,ROW('03.Muestra'!$F$8:$F$42)-MIN(ROW('03.Muestra'!$D$8:$D$42))+1,""),ROW()-18)),"")</f>
        <v>https://marpa.madrid/investigacion/publicaciones</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https://marpa.madrid/aviso-legal</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Declaración Accesibilidad</v>
      </c>
      <c r="C28" s="85" t="str" cm="1">
        <f t="array" ref="C28">IFERROR(INDEX('03.Muestra'!$F$8:$F$42,SMALL(IF("Página Web"='03.Muestra'!$D$8:$D$42,ROW('03.Muestra'!$F$8:$F$42)-MIN(ROW('03.Muestra'!$D$8:$D$42))+1,""),ROW()-18)),"")</f>
        <v>https://marpa.madrid/accesibilidad</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https://marpa.madrid/sitemap</v>
      </c>
      <c r="D29" s="99" t="s">
        <v>94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https://marpa.madrid/</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 y funciones</v>
      </c>
      <c r="C59" s="85" t="str" cm="1">
        <f t="array" ref="C59">IFERROR(INDEX('03.Muestra'!$F$8:$F$42,SMALL(IF("Página Web"='03.Muestra'!$D$8:$D$42,ROW('03.Muestra'!$F$8:$F$42)-MIN(ROW('03.Muestra'!$D$8:$D$42))+1,""),ROW()-56)),"")</f>
        <v>https://marpa.madrid/museo/organizacion-y-funciones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Multimedia</v>
      </c>
      <c r="C60" s="85" t="str" cm="1">
        <f t="array" ref="C60">IFERROR(INDEX('03.Muestra'!$F$8:$F$42,SMALL(IF("Página Web"='03.Muestra'!$D$8:$D$42,ROW('03.Muestra'!$F$8:$F$42)-MIN(ROW('03.Muestra'!$D$8:$D$42))+1,""),ROW()-56)),"")</f>
        <v>https://marpa.madrid/actividades/multimedia</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Video</v>
      </c>
      <c r="C61" s="85" t="str" cm="1">
        <f t="array" ref="C61">IFERROR(INDEX('03.Muestra'!$F$8:$F$42,SMALL(IF("Página Web"='03.Muestra'!$D$8:$D$42,ROW('03.Muestra'!$F$8:$F$42)-MIN(ROW('03.Muestra'!$D$8:$D$42))+1,""),ROW()-56)),"")</f>
        <v>https://marpa.madrid/videos/conferencia-muerte-en-tarteso-ciclo-tarteso-al-descubierto</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 de piezas</v>
      </c>
      <c r="C62" s="85" t="str" cm="1">
        <f t="array" ref="C62">IFERROR(INDEX('03.Muestra'!$F$8:$F$42,SMALL(IF("Página Web"='03.Muestra'!$D$8:$D$42,ROW('03.Muestra'!$F$8:$F$42)-MIN(ROW('03.Muestra'!$D$8:$D$42))+1,""),ROW()-56)),"")</f>
        <v>https://marpa.madrid/fondos/buscador-piezas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https://marpa.madrid/investigacion/biblioteca-emeterio-cuadrado</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Publicaciones</v>
      </c>
      <c r="C64" s="85" t="str" cm="1">
        <f t="array" ref="C64">IFERROR(INDEX('03.Muestra'!$F$8:$F$42,SMALL(IF("Página Web"='03.Muestra'!$D$8:$D$42,ROW('03.Muestra'!$F$8:$F$42)-MIN(ROW('03.Muestra'!$D$8:$D$42))+1,""),ROW()-56)),"")</f>
        <v>https://marpa.madrid/investigacion/publicaciones</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https://marpa.madrid/aviso-legal</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Declaración Accesibilidad</v>
      </c>
      <c r="C66" s="85" t="str" cm="1">
        <f t="array" ref="C66">IFERROR(INDEX('03.Muestra'!$F$8:$F$42,SMALL(IF("Página Web"='03.Muestra'!$D$8:$D$42,ROW('03.Muestra'!$F$8:$F$42)-MIN(ROW('03.Muestra'!$D$8:$D$42))+1,""),ROW()-56)),"")</f>
        <v>https://marpa.madrid/accesibilidad</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https://marpa.madrid/sitemap</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https://marpa.madrid/</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 y funciones</v>
      </c>
      <c r="C97" s="85" t="str" cm="1">
        <f t="array" ref="C97">IFERROR(INDEX('03.Muestra'!$F$8:$F$42,SMALL(IF("Página Web"='03.Muestra'!$D$8:$D$42,ROW('03.Muestra'!$F$8:$F$42)-MIN(ROW('03.Muestra'!$D$8:$D$42))+1,""),ROW()-94)),"")</f>
        <v>https://marpa.madrid/museo/organizacion-y-funciones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Multimedia</v>
      </c>
      <c r="C98" s="85" t="str" cm="1">
        <f t="array" ref="C98">IFERROR(INDEX('03.Muestra'!$F$8:$F$42,SMALL(IF("Página Web"='03.Muestra'!$D$8:$D$42,ROW('03.Muestra'!$F$8:$F$42)-MIN(ROW('03.Muestra'!$D$8:$D$42))+1,""),ROW()-94)),"")</f>
        <v>https://marpa.madrid/actividades/multimedia</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Video</v>
      </c>
      <c r="C99" s="85" t="str" cm="1">
        <f t="array" ref="C99">IFERROR(INDEX('03.Muestra'!$F$8:$F$42,SMALL(IF("Página Web"='03.Muestra'!$D$8:$D$42,ROW('03.Muestra'!$F$8:$F$42)-MIN(ROW('03.Muestra'!$D$8:$D$42))+1,""),ROW()-94)),"")</f>
        <v>https://marpa.madrid/videos/conferencia-muerte-en-tarteso-ciclo-tarteso-al-descubierto</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 de piezas</v>
      </c>
      <c r="C100" s="85" t="str" cm="1">
        <f t="array" ref="C100">IFERROR(INDEX('03.Muestra'!$F$8:$F$42,SMALL(IF("Página Web"='03.Muestra'!$D$8:$D$42,ROW('03.Muestra'!$F$8:$F$42)-MIN(ROW('03.Muestra'!$D$8:$D$42))+1,""),ROW()-94)),"")</f>
        <v>https://marpa.madrid/fondos/buscador-piezas</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https://marpa.madrid/investigacion/biblioteca-emeterio-cuadrado</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Publicaciones</v>
      </c>
      <c r="C102" s="85" t="str" cm="1">
        <f t="array" ref="C102">IFERROR(INDEX('03.Muestra'!$F$8:$F$42,SMALL(IF("Página Web"='03.Muestra'!$D$8:$D$42,ROW('03.Muestra'!$F$8:$F$42)-MIN(ROW('03.Muestra'!$D$8:$D$42))+1,""),ROW()-94)),"")</f>
        <v>https://marpa.madrid/investigacion/publicaciones</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https://marpa.madrid/aviso-legal</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Declaración Accesibilidad</v>
      </c>
      <c r="C104" s="85" t="str" cm="1">
        <f t="array" ref="C104">IFERROR(INDEX('03.Muestra'!$F$8:$F$42,SMALL(IF("Página Web"='03.Muestra'!$D$8:$D$42,ROW('03.Muestra'!$F$8:$F$42)-MIN(ROW('03.Muestra'!$D$8:$D$42))+1,""),ROW()-94)),"")</f>
        <v>https://marpa.madrid/accesibilidad</v>
      </c>
      <c r="D104" s="99" t="s">
        <v>92</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https://marpa.madrid/sitemap</v>
      </c>
      <c r="D105" s="99" t="s">
        <v>92</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https://marpa.madrid/</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 y funciones</v>
      </c>
      <c r="C135" s="85" t="str" cm="1">
        <f t="array" ref="C135">IFERROR(INDEX('03.Muestra'!$F$8:$F$42,SMALL(IF("Página Web"='03.Muestra'!$D$8:$D$42,ROW('03.Muestra'!$F$8:$F$42)-MIN(ROW('03.Muestra'!$D$8:$D$42))+1,""),ROW()-132)),"")</f>
        <v>https://marpa.madrid/museo/organizacion-y-funciones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Multimedia</v>
      </c>
      <c r="C136" s="85" t="str" cm="1">
        <f t="array" ref="C136">IFERROR(INDEX('03.Muestra'!$F$8:$F$42,SMALL(IF("Página Web"='03.Muestra'!$D$8:$D$42,ROW('03.Muestra'!$F$8:$F$42)-MIN(ROW('03.Muestra'!$D$8:$D$42))+1,""),ROW()-132)),"")</f>
        <v>https://marpa.madrid/actividades/multimedia</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Video</v>
      </c>
      <c r="C137" s="85" t="str" cm="1">
        <f t="array" ref="C137">IFERROR(INDEX('03.Muestra'!$F$8:$F$42,SMALL(IF("Página Web"='03.Muestra'!$D$8:$D$42,ROW('03.Muestra'!$F$8:$F$42)-MIN(ROW('03.Muestra'!$D$8:$D$42))+1,""),ROW()-132)),"")</f>
        <v>https://marpa.madrid/videos/conferencia-muerte-en-tarteso-ciclo-tarteso-al-descubierto</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 de piezas</v>
      </c>
      <c r="C138" s="85" t="str" cm="1">
        <f t="array" ref="C138">IFERROR(INDEX('03.Muestra'!$F$8:$F$42,SMALL(IF("Página Web"='03.Muestra'!$D$8:$D$42,ROW('03.Muestra'!$F$8:$F$42)-MIN(ROW('03.Muestra'!$D$8:$D$42))+1,""),ROW()-132)),"")</f>
        <v>https://marpa.madrid/fondos/buscador-piezas</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https://marpa.madrid/investigacion/biblioteca-emeterio-cuadrado</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Publicaciones</v>
      </c>
      <c r="C140" s="85" t="str" cm="1">
        <f t="array" ref="C140">IFERROR(INDEX('03.Muestra'!$F$8:$F$42,SMALL(IF("Página Web"='03.Muestra'!$D$8:$D$42,ROW('03.Muestra'!$F$8:$F$42)-MIN(ROW('03.Muestra'!$D$8:$D$42))+1,""),ROW()-132)),"")</f>
        <v>https://marpa.madrid/investigacion/publicaciones</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https://marpa.madrid/aviso-legal</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Declaración Accesibilidad</v>
      </c>
      <c r="C142" s="85" t="str" cm="1">
        <f t="array" ref="C142">IFERROR(INDEX('03.Muestra'!$F$8:$F$42,SMALL(IF("Página Web"='03.Muestra'!$D$8:$D$42,ROW('03.Muestra'!$F$8:$F$42)-MIN(ROW('03.Muestra'!$D$8:$D$42))+1,""),ROW()-132)),"")</f>
        <v>https://marpa.madrid/accesibilidad</v>
      </c>
      <c r="D142" s="99" t="s">
        <v>92</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https://marpa.madrid/sitemap</v>
      </c>
      <c r="D143" s="99" t="s">
        <v>92</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https://marpa.madrid/</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94</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 y funciones</v>
      </c>
      <c r="C173" s="85" t="str" cm="1">
        <f t="array" ref="C173">IFERROR(INDEX('03.Muestra'!$F$8:$F$42,SMALL(IF("Página Web"='03.Muestra'!$D$8:$D$42,ROW('03.Muestra'!$F$8:$F$42)-MIN(ROW('03.Muestra'!$D$8:$D$42))+1,""),ROW()-170)),"")</f>
        <v>https://marpa.madrid/museo/organizacion-y-funciones</v>
      </c>
      <c r="D173" s="99" t="s">
        <v>94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Multimedia</v>
      </c>
      <c r="C174" s="85" t="str" cm="1">
        <f t="array" ref="C174">IFERROR(INDEX('03.Muestra'!$F$8:$F$42,SMALL(IF("Página Web"='03.Muestra'!$D$8:$D$42,ROW('03.Muestra'!$F$8:$F$42)-MIN(ROW('03.Muestra'!$D$8:$D$42))+1,""),ROW()-170)),"")</f>
        <v>https://marpa.madrid/actividades/multimedia</v>
      </c>
      <c r="D174" s="99" t="s">
        <v>94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Video</v>
      </c>
      <c r="C175" s="85" t="str" cm="1">
        <f t="array" ref="C175">IFERROR(INDEX('03.Muestra'!$F$8:$F$42,SMALL(IF("Página Web"='03.Muestra'!$D$8:$D$42,ROW('03.Muestra'!$F$8:$F$42)-MIN(ROW('03.Muestra'!$D$8:$D$42))+1,""),ROW()-170)),"")</f>
        <v>https://marpa.madrid/videos/conferencia-muerte-en-tarteso-ciclo-tarteso-al-descubierto</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 de piezas</v>
      </c>
      <c r="C176" s="85" t="str" cm="1">
        <f t="array" ref="C176">IFERROR(INDEX('03.Muestra'!$F$8:$F$42,SMALL(IF("Página Web"='03.Muestra'!$D$8:$D$42,ROW('03.Muestra'!$F$8:$F$42)-MIN(ROW('03.Muestra'!$D$8:$D$42))+1,""),ROW()-170)),"")</f>
        <v>https://marpa.madrid/fondos/buscador-piezas</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https://marpa.madrid/investigacion/biblioteca-emeterio-cuadrado</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Publicaciones</v>
      </c>
      <c r="C178" s="85" t="str" cm="1">
        <f t="array" ref="C178">IFERROR(INDEX('03.Muestra'!$F$8:$F$42,SMALL(IF("Página Web"='03.Muestra'!$D$8:$D$42,ROW('03.Muestra'!$F$8:$F$42)-MIN(ROW('03.Muestra'!$D$8:$D$42))+1,""),ROW()-170)),"")</f>
        <v>https://marpa.madrid/investigacion/publicaciones</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https://marpa.madrid/aviso-legal</v>
      </c>
      <c r="D179" s="99" t="s">
        <v>94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Declaración Accesibilidad</v>
      </c>
      <c r="C180" s="85" t="str" cm="1">
        <f t="array" ref="C180">IFERROR(INDEX('03.Muestra'!$F$8:$F$42,SMALL(IF("Página Web"='03.Muestra'!$D$8:$D$42,ROW('03.Muestra'!$F$8:$F$42)-MIN(ROW('03.Muestra'!$D$8:$D$42))+1,""),ROW()-170)),"")</f>
        <v>https://marpa.madrid/accesibilidad</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https://marpa.madrid/sitemap</v>
      </c>
      <c r="D181" s="99" t="s">
        <v>94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262</v>
      </c>
      <c r="D8" s="243"/>
      <c r="E8" s="38" t="str">
        <f ca="1">CONCATENATE(COUNTIF(E55:CR55,"CONFORME")," (",ROUND(COUNTIF(E55:CR55,"CONFORME")*100/COUNTA($E$19:CR$19),2)," %)")</f>
        <v>20 (21,74 %)</v>
      </c>
      <c r="F8" s="38" t="str">
        <f ca="1">CONCATENATE(COUNTIF(E55:CR55,"NO CONFORME")," (",ROUND(COUNTIF(E55:CR55,"NO CONFORME")*100/COUNTA($E$19:CR$19),2)," %)")</f>
        <v>17 (18,48 %)</v>
      </c>
      <c r="G8" s="39" t="str">
        <f ca="1">CONCATENATE(COUNTIF(E55:CR55,"N/A")," (",ROUND(COUNTIF(E55:CR55,"N/A")*100/COUNTA($E$19:CR$19),2)," %)")</f>
        <v>55 (59,78 %)</v>
      </c>
      <c r="H8" s="39">
        <f ca="1">COUNTIF(E55:CR55,"ERROR")</f>
        <v>0</v>
      </c>
      <c r="I8" s="40">
        <f ca="1">COUNTIF(E55:CR55,"EN CURSO")</f>
        <v>0</v>
      </c>
      <c r="J8" s="187">
        <f ca="1">SUM(VALUE(LEFT(E8,SEARCH(" ",E8)-1)),VALUE(LEFT(F8,SEARCH(" ",F8)-1)))</f>
        <v>37</v>
      </c>
      <c r="K8" s="41" t="s">
        <v>263</v>
      </c>
      <c r="L8" s="38">
        <f ca="1">COUNTIF( $E$20:INDIRECT("$CR$" &amp;  SUM(19,COUNTIFS(B20:B54,"&lt;&gt;"))),"Pasa")+ COUNTIF($E$61:INDIRECT("$AW$" &amp;  SUM(60,COUNTIFS(B61:B95,"&lt;&gt;"))),"Pasa")</f>
        <v>250</v>
      </c>
      <c r="M8" s="42">
        <f ca="1">IF(($L$11+$P$11)=0,0,L8/($L$11+$P$11))</f>
        <v>0.24703557312252963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97</v>
      </c>
      <c r="M9" s="42">
        <f ca="1">IF(($L$11+$P$11)=0,0,L9/($L$11+$P$11))</f>
        <v>9.5849802371541504E-2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265</v>
      </c>
      <c r="D10" s="254"/>
      <c r="E10" s="192" t="str">
        <f ca="1">CONCATENATE(ROUND(E11/137*100,2)," %")</f>
        <v>14,6 %</v>
      </c>
      <c r="F10" s="192" t="str">
        <f ca="1">CONCATENATE(ROUND(F11/137*100,2)," %")</f>
        <v>12,41 %</v>
      </c>
      <c r="G10" s="192" t="str">
        <f ca="1">CONCATENATE(ROUND(G11/137*100,2)," %")</f>
        <v>72,99 %</v>
      </c>
      <c r="H10" s="192" t="str">
        <f ca="1">CONCATENATE(ROUND(H11/137*100,2)," %")</f>
        <v>0 %</v>
      </c>
      <c r="I10" s="194" t="str">
        <f ca="1">CONCATENATE(ROUND(I11/137*100,2)," %")</f>
        <v>0 %</v>
      </c>
      <c r="J10" s="195"/>
      <c r="K10" s="41" t="s">
        <v>97</v>
      </c>
      <c r="L10" s="38">
        <f ca="1">COUNTIF( $E$20:INDIRECT("$CR$" &amp;  SUM(19,COUNTIFS(B20:B54,"&lt;&gt;"))),"N/A")+COUNTIF($E$61:INDIRECT("$AW$" &amp;  SUM(60,COUNTIFS(B61:B95,"&lt;&gt;"))),"N/A")</f>
        <v>665</v>
      </c>
      <c r="M10" s="42">
        <f ca="1">IF(($L$11+$P$11)=0,0,L10/($L$11+$P$11))</f>
        <v>0.65711462450592883</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20</v>
      </c>
      <c r="F11" s="193">
        <f ca="1">SUM(VALUE(LEFT(F8,SEARCH(" ",F8)-1)),VALUE(LEFT(F9,SEARCH(" ",F9)-1)))</f>
        <v>17</v>
      </c>
      <c r="G11" s="193">
        <f ca="1">SUM(VALUE(LEFT(G8,SEARCH(" ",G8)-1)),VALUE(LEFT(G9,SEARCH(" ",G9)-1)))</f>
        <v>100</v>
      </c>
      <c r="H11" s="193">
        <f ca="1">SUM(H8:H9)</f>
        <v>0</v>
      </c>
      <c r="I11" s="193">
        <f ca="1">SUM(I8:I9)</f>
        <v>0</v>
      </c>
      <c r="K11" s="43" t="s">
        <v>266</v>
      </c>
      <c r="L11" s="203">
        <f ca="1">SUM(L8:L10)</f>
        <v>1012</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5.41</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https://marpa.madrid/</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N/A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Falla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Prepara tu visita</v>
      </c>
      <c r="D21" s="74" t="str" cm="1">
        <f t="array" ref="D21">IFERROR(INDEX('03.Muestra'!$F$8:$F$42,SMALL(IF("Página Web"='03.Muestra'!$D$8:$D$42,ROW('03.Muestra'!$F$8:$F$42)-MIN(ROW('03.Muestra'!$D$8:$D$42))+1,""),ROW()-19)),"")</f>
        <v>https://marpa.madrid/prepara-tu-visita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Falla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Falla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N/A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Falla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Organización y funciones</v>
      </c>
      <c r="D22" s="74" t="str" cm="1">
        <f t="array" ref="D22">IFERROR(INDEX('03.Muestra'!$F$8:$F$42,SMALL(IF("Página Web"='03.Muestra'!$D$8:$D$42,ROW('03.Muestra'!$F$8:$F$42)-MIN(ROW('03.Muestra'!$D$8:$D$42))+1,""),ROW()-19)),"")</f>
        <v>https://marpa.madrid/museo/organizacion-y-funciones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Falla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N/A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Falla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Multimedia</v>
      </c>
      <c r="D23" s="74" t="str" cm="1">
        <f t="array" ref="D23">IFERROR(INDEX('03.Muestra'!$F$8:$F$42,SMALL(IF("Página Web"='03.Muestra'!$D$8:$D$42,ROW('03.Muestra'!$F$8:$F$42)-MIN(ROW('03.Muestra'!$D$8:$D$42))+1,""),ROW()-19)),"")</f>
        <v>https://marpa.madrid/actividades/multimedia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N/A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Falla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Video</v>
      </c>
      <c r="D24" s="74" t="str" cm="1">
        <f t="array" ref="D24">IFERROR(INDEX('03.Muestra'!$F$8:$F$42,SMALL(IF("Página Web"='03.Muestra'!$D$8:$D$42,ROW('03.Muestra'!$F$8:$F$42)-MIN(ROW('03.Muestra'!$D$8:$D$42))+1,""),ROW()-19)),"")</f>
        <v>https://marpa.madrid/videos/conferencia-muerte-en-tarteso-ciclo-tarteso-al-descubierto</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Falla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Falla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Falla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Falla</v>
      </c>
      <c r="AM24" s="75" t="str" cm="1">
        <f t="array" aca="1" ref="AM24" ca="1">IF($B24="","",IF(ISBLANK(INDIRECT("R9.Web!D"&amp;SUM(18,38*3,5))),"",INDIRECT("R9.Web!D"&amp;SUM(18,38*3,5))))</f>
        <v>Falla</v>
      </c>
      <c r="AN24" s="75" t="str" cm="1">
        <f t="array" aca="1" ref="AN24" ca="1">IF($B24="","",IF(ISBLANK(INDIRECT("R9.Web!D"&amp;SUM(18,38*4,5))),"",INDIRECT("R9.Web!D"&amp;SUM(18,38*4,5))))</f>
        <v>Falla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N/A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Falla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 de piezas</v>
      </c>
      <c r="D25" s="74" t="str" cm="1">
        <f t="array" ref="D25">IFERROR(INDEX('03.Muestra'!$F$8:$F$42,SMALL(IF("Página Web"='03.Muestra'!$D$8:$D$42,ROW('03.Muestra'!$F$8:$F$42)-MIN(ROW('03.Muestra'!$D$8:$D$42))+1,""),ROW()-19)),"")</f>
        <v>https://marpa.madrid/fondos/buscador-piezas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N/A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Falla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Biblioteca</v>
      </c>
      <c r="D26" s="74" t="str" cm="1">
        <f t="array" ref="D26">IFERROR(INDEX('03.Muestra'!$F$8:$F$42,SMALL(IF("Página Web"='03.Muestra'!$D$8:$D$42,ROW('03.Muestra'!$F$8:$F$42)-MIN(ROW('03.Muestra'!$D$8:$D$42))+1,""),ROW()-19)),"")</f>
        <v>https://marpa.madrid/investigacion/biblioteca-emeterio-cuadrado</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N/A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Falla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Publicaciones</v>
      </c>
      <c r="D27" s="74" t="str" cm="1">
        <f t="array" ref="D27">IFERROR(INDEX('03.Muestra'!$F$8:$F$42,SMALL(IF("Página Web"='03.Muestra'!$D$8:$D$42,ROW('03.Muestra'!$F$8:$F$42)-MIN(ROW('03.Muestra'!$D$8:$D$42))+1,""),ROW()-19)),"")</f>
        <v>https://marpa.madrid/investigacion/publicaciones</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Falla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Falla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N/A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Falla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Aviso Legal</v>
      </c>
      <c r="D28" s="74" t="str" cm="1">
        <f t="array" ref="D28">IFERROR(INDEX('03.Muestra'!$F$8:$F$42,SMALL(IF("Página Web"='03.Muestra'!$D$8:$D$42,ROW('03.Muestra'!$F$8:$F$42)-MIN(ROW('03.Muestra'!$D$8:$D$42))+1,""),ROW()-19)),"")</f>
        <v>https://marpa.madrid/aviso-legal</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Falla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Falla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Falla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Declaración Accesibilidad</v>
      </c>
      <c r="D29" s="74" t="str" cm="1">
        <f t="array" ref="D29">IFERROR(INDEX('03.Muestra'!$F$8:$F$42,SMALL(IF("Página Web"='03.Muestra'!$D$8:$D$42,ROW('03.Muestra'!$F$8:$F$42)-MIN(ROW('03.Muestra'!$D$8:$D$42))+1,""),ROW()-19)),"")</f>
        <v>https://marpa.madrid/accesibilidad</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Falla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Falla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N/A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Falla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https://marpa.madrid/sitemap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Falla</v>
      </c>
      <c r="AR30" s="75" t="str" cm="1">
        <f t="array" aca="1" ref="AR30" ca="1">IF($B30="","",IF(ISBLANK(INDIRECT("R9.Web!D"&amp;SUM(18,38*8,11))),"",INDIRECT("R9.Web!D"&amp;SUM(18,38*8,11))))</f>
        <v>N/A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Falla</v>
      </c>
      <c r="BM30" s="75" t="str" cm="1">
        <f t="array" aca="1" ref="BM30" ca="1">IF($B30="","",IF(ISBLANK(INDIRECT("R9.Web!D"&amp;SUM(18,38*29,11))),"",INDIRECT("R9.Web!D"&amp;SUM(18,38*29,11))))</f>
        <v>N/A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Falla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Falla</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NO 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11</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https://marpa.madrid/</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N/A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Pasa</v>
      </c>
      <c r="BV3" s="111" t="str">
        <f ca="1">RESULTADOS!AZ20</f>
        <v>Pasa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N/A</v>
      </c>
      <c r="CF3" s="111" t="str">
        <f ca="1">RESULTADOS!BJ20</f>
        <v>Pasa</v>
      </c>
      <c r="CG3" s="111" t="str">
        <f ca="1">RESULTADOS!BK20</f>
        <v>Falla</v>
      </c>
      <c r="CH3" s="111" t="str">
        <f ca="1">RESULTADOS!BL20</f>
        <v>Falla</v>
      </c>
      <c r="CI3" s="111" t="str">
        <f ca="1">RESULTADOS!BM20</f>
        <v>N/A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N/A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Falla</v>
      </c>
      <c r="DK3" s="111" t="str">
        <f ca="1">RESULTADOS!CO20</f>
        <v>Falla</v>
      </c>
      <c r="DL3" s="111" t="str">
        <f ca="1">RESULTADOS!CP20</f>
        <v>Pasa</v>
      </c>
      <c r="DM3" s="111" t="str">
        <f ca="1">RESULTADOS!CQ20</f>
        <v>Pasa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3</v>
      </c>
      <c r="M4" s="109"/>
      <c r="T4" s="113">
        <f>RESULTADOS!B21</f>
        <v>2</v>
      </c>
      <c r="U4" s="113" t="str">
        <f>RESULTADOS!C21</f>
        <v>Prepara tu visita</v>
      </c>
      <c r="V4" s="113" t="str">
        <f t="shared" ref="V4:V37" si="0">IF(T4&lt;&gt;"","Página web","")</f>
        <v>Página web</v>
      </c>
      <c r="W4" s="113" t="str">
        <v>Pagina tipo</v>
      </c>
      <c r="X4" s="113" t="str">
        <f>RESULTADOS!D21</f>
        <v>https://marpa.madrid/prepara-tu-visita</v>
      </c>
      <c r="Y4" s="113" t="str">
        <v>Home-Visita - Prepara tu visita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Falla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Falla</v>
      </c>
      <c r="BN4" s="111" t="str">
        <f ca="1">RESULTADOS!AR21</f>
        <v>N/A</v>
      </c>
      <c r="BO4" s="111" t="str">
        <f ca="1">RESULTADOS!AS21</f>
        <v>N/A</v>
      </c>
      <c r="BP4" s="111" t="str">
        <f ca="1">RESULTADOS!AT21</f>
        <v>Falla</v>
      </c>
      <c r="BQ4" s="111" t="str">
        <f ca="1">RESULTADOS!AU21</f>
        <v>N/A</v>
      </c>
      <c r="BR4" s="111" t="str">
        <f ca="1">RESULTADOS!AV21</f>
        <v>Pasa</v>
      </c>
      <c r="BS4" s="111" t="str">
        <f ca="1">RESULTADOS!AW21</f>
        <v>Pasa</v>
      </c>
      <c r="BT4" s="111" t="str">
        <f ca="1">RESULTADOS!AX21</f>
        <v>N/A</v>
      </c>
      <c r="BU4" s="111" t="str">
        <f ca="1">RESULTADOS!AY21</f>
        <v>Pasa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N/A</v>
      </c>
      <c r="CF4" s="111" t="str">
        <f ca="1">RESULTADOS!BJ21</f>
        <v>Pasa</v>
      </c>
      <c r="CG4" s="111" t="str">
        <f ca="1">RESULTADOS!BK21</f>
        <v>Pasa</v>
      </c>
      <c r="CH4" s="111" t="str">
        <f ca="1">RESULTADOS!BL21</f>
        <v>Falla</v>
      </c>
      <c r="CI4" s="111" t="str">
        <f ca="1">RESULTADOS!BM21</f>
        <v>N/A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Falla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Falla</v>
      </c>
      <c r="DK4" s="111" t="str">
        <f ca="1">RESULTADOS!CO21</f>
        <v>Falla</v>
      </c>
      <c r="DL4" s="111" t="str">
        <f ca="1">RESULTADOS!CP21</f>
        <v>Pasa</v>
      </c>
      <c r="DM4" s="111" t="str">
        <f ca="1">RESULTADOS!CQ21</f>
        <v>Pasa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Organización y funciones</v>
      </c>
      <c r="V5" s="113" t="str">
        <f t="shared" si="0"/>
        <v>Página web</v>
      </c>
      <c r="W5" s="113" t="str">
        <v>Aleatoria</v>
      </c>
      <c r="X5" s="113" t="str">
        <f>RESULTADOS!D22</f>
        <v>https://marpa.madrid/museo/organizacion-y-funciones</v>
      </c>
      <c r="Y5" s="113" t="str">
        <v>Home- Museo - Organización y funciones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Falla</v>
      </c>
      <c r="BN5" s="111" t="str">
        <f ca="1">RESULTADOS!AR22</f>
        <v>N/A</v>
      </c>
      <c r="BO5" s="111" t="str">
        <f ca="1">RESULTADOS!AS22</f>
        <v>N/A</v>
      </c>
      <c r="BP5" s="111" t="str">
        <f ca="1">RESULTADOS!AT22</f>
        <v>Falla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N/A</v>
      </c>
      <c r="CF5" s="111" t="str">
        <f ca="1">RESULTADOS!BJ22</f>
        <v>Pasa</v>
      </c>
      <c r="CG5" s="111" t="str">
        <f ca="1">RESULTADOS!BK22</f>
        <v>Pasa</v>
      </c>
      <c r="CH5" s="111" t="str">
        <f ca="1">RESULTADOS!BL22</f>
        <v>Falla</v>
      </c>
      <c r="CI5" s="111" t="str">
        <f ca="1">RESULTADOS!BM22</f>
        <v>N/A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Falla</v>
      </c>
      <c r="DK5" s="111" t="str">
        <f ca="1">RESULTADOS!CO22</f>
        <v>Falla</v>
      </c>
      <c r="DL5" s="111" t="str">
        <f ca="1">RESULTADOS!CP22</f>
        <v>Pasa</v>
      </c>
      <c r="DM5" s="111" t="str">
        <f ca="1">RESULTADOS!CQ22</f>
        <v>Pasa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Multimedia</v>
      </c>
      <c r="V6" s="113" t="str">
        <f t="shared" si="0"/>
        <v>Página web</v>
      </c>
      <c r="W6" s="113" t="str">
        <v>Aleatoria</v>
      </c>
      <c r="X6" s="113" t="str">
        <f>RESULTADOS!D23</f>
        <v>https://marpa.madrid/actividades/multimedia</v>
      </c>
      <c r="Y6" s="113" t="str">
        <v>Home- Actividades - Multimedia</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Falla</v>
      </c>
      <c r="BN6" s="111" t="str">
        <f ca="1">RESULTADOS!AR23</f>
        <v>N/A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N/A</v>
      </c>
      <c r="CF6" s="111" t="str">
        <f ca="1">RESULTADOS!BJ23</f>
        <v>Pasa</v>
      </c>
      <c r="CG6" s="111" t="str">
        <f ca="1">RESULTADOS!BK23</f>
        <v>Pasa</v>
      </c>
      <c r="CH6" s="111" t="str">
        <f ca="1">RESULTADOS!BL23</f>
        <v>Falla</v>
      </c>
      <c r="CI6" s="111" t="str">
        <f ca="1">RESULTADOS!BM23</f>
        <v>N/A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Falla</v>
      </c>
      <c r="DK6" s="111" t="str">
        <f ca="1">RESULTADOS!CO23</f>
        <v>Falla</v>
      </c>
      <c r="DL6" s="111" t="str">
        <f ca="1">RESULTADOS!CP23</f>
        <v>Pasa</v>
      </c>
      <c r="DM6" s="111" t="str">
        <f ca="1">RESULTADOS!CQ23</f>
        <v>Pasa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Video</v>
      </c>
      <c r="V7" s="113" t="str">
        <f t="shared" si="0"/>
        <v>Página web</v>
      </c>
      <c r="W7" s="113" t="str">
        <v>Otras páginas</v>
      </c>
      <c r="X7" s="113" t="str">
        <f>RESULTADOS!D24</f>
        <v>https://marpa.madrid/videos/conferencia-muerte-en-tarteso-ciclo-tarteso-al-descubierto</v>
      </c>
      <c r="Y7" s="113" t="str">
        <v>Home- Actividades - Multimedia- Conferencia Muerte en Tarteso</v>
      </c>
      <c r="Z7" s="188" t="str">
        <v>Multimedia</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Falla</v>
      </c>
      <c r="AX7" s="111" t="str">
        <f ca="1">RESULTADOS!AB24</f>
        <v>N/A</v>
      </c>
      <c r="AY7" s="111" t="str">
        <f ca="1">RESULTADOS!AC24</f>
        <v>N/A</v>
      </c>
      <c r="AZ7" s="111" t="str">
        <f ca="1">RESULTADOS!AD24</f>
        <v>N/A</v>
      </c>
      <c r="BA7" s="111" t="str">
        <f ca="1">RESULTADOS!AE24</f>
        <v>N/A</v>
      </c>
      <c r="BB7" s="111" t="str">
        <f ca="1">RESULTADOS!AF24</f>
        <v>Falla</v>
      </c>
      <c r="BC7" s="111" t="str">
        <f ca="1">RESULTADOS!AG24</f>
        <v>N/A</v>
      </c>
      <c r="BD7" s="111" t="str">
        <f ca="1">RESULTADOS!AH24</f>
        <v>N/A</v>
      </c>
      <c r="BE7" s="111" t="str">
        <f ca="1">RESULTADOS!AI24</f>
        <v>Falla</v>
      </c>
      <c r="BF7" s="111" t="str">
        <f ca="1">RESULTADOS!AJ24</f>
        <v>Pasa</v>
      </c>
      <c r="BG7" s="111" t="str">
        <f ca="1">RESULTADOS!AK24</f>
        <v>N/A</v>
      </c>
      <c r="BH7" s="111" t="str">
        <f ca="1">RESULTADOS!AL24</f>
        <v>Falla</v>
      </c>
      <c r="BI7" s="111" t="str">
        <f ca="1">RESULTADOS!AM24</f>
        <v>Falla</v>
      </c>
      <c r="BJ7" s="111" t="str">
        <f ca="1">RESULTADOS!AN24</f>
        <v>Falla</v>
      </c>
      <c r="BK7" s="111" t="str">
        <f ca="1">RESULTADOS!AO24</f>
        <v>Falla</v>
      </c>
      <c r="BL7" s="111" t="str">
        <f ca="1">RESULTADOS!AP24</f>
        <v>Pasa</v>
      </c>
      <c r="BM7" s="111" t="str">
        <f ca="1">RESULTADOS!AQ24</f>
        <v>Falla</v>
      </c>
      <c r="BN7" s="111" t="str">
        <f ca="1">RESULTADOS!AR24</f>
        <v>N/A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Pasa</v>
      </c>
      <c r="BV7" s="111" t="str">
        <f ca="1">RESULTADOS!AZ24</f>
        <v>Pasa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N/A</v>
      </c>
      <c r="CF7" s="111" t="str">
        <f ca="1">RESULTADOS!BJ24</f>
        <v>Pasa</v>
      </c>
      <c r="CG7" s="111" t="str">
        <f ca="1">RESULTADOS!BK24</f>
        <v>Pasa</v>
      </c>
      <c r="CH7" s="111" t="str">
        <f ca="1">RESULTADOS!BL24</f>
        <v>Falla</v>
      </c>
      <c r="CI7" s="111" t="str">
        <f ca="1">RESULTADOS!BM24</f>
        <v>N/A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Falla</v>
      </c>
      <c r="DK7" s="111" t="str">
        <f ca="1">RESULTADOS!CO24</f>
        <v>Falla</v>
      </c>
      <c r="DL7" s="111" t="str">
        <f ca="1">RESULTADOS!CP24</f>
        <v>Pasa</v>
      </c>
      <c r="DM7" s="111" t="str">
        <f ca="1">RESULTADOS!CQ24</f>
        <v>Pasa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Buscador de piezas</v>
      </c>
      <c r="V8" s="113" t="str">
        <f t="shared" si="0"/>
        <v>Página web</v>
      </c>
      <c r="W8" s="113" t="str">
        <v>Búsqueda</v>
      </c>
      <c r="X8" s="113" t="str">
        <f>RESULTADOS!D25</f>
        <v>https://marpa.madrid/fondos/buscador-piezas</v>
      </c>
      <c r="Y8" s="113" t="str">
        <v>Home - Colecciones -Buscador de piezas</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Falla</v>
      </c>
      <c r="BN8" s="111" t="str">
        <f ca="1">RESULTADOS!AR25</f>
        <v>N/A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N/A</v>
      </c>
      <c r="CF8" s="111" t="str">
        <f ca="1">RESULTADOS!BJ25</f>
        <v>Pasa</v>
      </c>
      <c r="CG8" s="111" t="str">
        <f ca="1">RESULTADOS!BK25</f>
        <v>Pasa</v>
      </c>
      <c r="CH8" s="111" t="str">
        <f ca="1">RESULTADOS!BL25</f>
        <v>Falla</v>
      </c>
      <c r="CI8" s="111" t="str">
        <f ca="1">RESULTADOS!BM25</f>
        <v>N/A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Falla</v>
      </c>
      <c r="DK8" s="111" t="str">
        <f ca="1">RESULTADOS!CO25</f>
        <v>Falla</v>
      </c>
      <c r="DL8" s="111" t="str">
        <f ca="1">RESULTADOS!CP25</f>
        <v>Pasa</v>
      </c>
      <c r="DM8" s="111" t="str">
        <f ca="1">RESULTADOS!CQ25</f>
        <v>Pasa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Biblioteca</v>
      </c>
      <c r="V9" s="113" t="str">
        <f t="shared" si="0"/>
        <v>Página web</v>
      </c>
      <c r="W9" s="113" t="str">
        <v>Aleatoria</v>
      </c>
      <c r="X9" s="113" t="str">
        <f>RESULTADOS!D26</f>
        <v>https://marpa.madrid/investigacion/biblioteca-emeterio-cuadrado</v>
      </c>
      <c r="Y9" s="113" t="str">
        <v>Home - investigación - Biblioteca</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Falla</v>
      </c>
      <c r="BN9" s="111" t="str">
        <f ca="1">RESULTADOS!AR26</f>
        <v>N/A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N/A</v>
      </c>
      <c r="CF9" s="111" t="str">
        <f ca="1">RESULTADOS!BJ26</f>
        <v>Pasa</v>
      </c>
      <c r="CG9" s="111" t="str">
        <f ca="1">RESULTADOS!BK26</f>
        <v>Pasa</v>
      </c>
      <c r="CH9" s="111" t="str">
        <f ca="1">RESULTADOS!BL26</f>
        <v>Falla</v>
      </c>
      <c r="CI9" s="111" t="str">
        <f ca="1">RESULTADOS!BM26</f>
        <v>N/A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Falla</v>
      </c>
      <c r="DK9" s="111" t="str">
        <f ca="1">RESULTADOS!CO26</f>
        <v>Falla</v>
      </c>
      <c r="DL9" s="111" t="str">
        <f ca="1">RESULTADOS!CP26</f>
        <v>Pasa</v>
      </c>
      <c r="DM9" s="111" t="str">
        <f ca="1">RESULTADOS!CQ26</f>
        <v>Pasa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Museo Arqueológico y Paleontológico</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Publicaciones</v>
      </c>
      <c r="V10" s="113" t="str">
        <f t="shared" si="0"/>
        <v>Página web</v>
      </c>
      <c r="W10" s="113" t="str">
        <v>Búsqueda</v>
      </c>
      <c r="X10" s="113" t="str">
        <f>RESULTADOS!D27</f>
        <v>https://marpa.madrid/investigacion/publicaciones</v>
      </c>
      <c r="Y10" s="113" t="str">
        <v>Home - investigación - Publicaciones</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Falla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Falla</v>
      </c>
      <c r="BN10" s="111" t="str">
        <f ca="1">RESULTADOS!AR27</f>
        <v>N/A</v>
      </c>
      <c r="BO10" s="111" t="str">
        <f ca="1">RESULTADOS!AS27</f>
        <v>N/A</v>
      </c>
      <c r="BP10" s="111" t="str">
        <f ca="1">RESULTADOS!AT27</f>
        <v>Falla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N/A</v>
      </c>
      <c r="CF10" s="111" t="str">
        <f ca="1">RESULTADOS!BJ27</f>
        <v>Pasa</v>
      </c>
      <c r="CG10" s="111" t="str">
        <f ca="1">RESULTADOS!BK27</f>
        <v>Pasa</v>
      </c>
      <c r="CH10" s="111" t="str">
        <f ca="1">RESULTADOS!BL27</f>
        <v>Falla</v>
      </c>
      <c r="CI10" s="111" t="str">
        <f ca="1">RESULTADOS!BM27</f>
        <v>N/A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Pasa</v>
      </c>
      <c r="DA10" s="111" t="str">
        <f ca="1">RESULTADOS!CE27</f>
        <v>Falla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Falla</v>
      </c>
      <c r="DK10" s="111" t="str">
        <f ca="1">RESULTADOS!CO27</f>
        <v>Falla</v>
      </c>
      <c r="DL10" s="111" t="str">
        <f ca="1">RESULTADOS!CP27</f>
        <v>Pasa</v>
      </c>
      <c r="DM10" s="111" t="str">
        <f ca="1">RESULTADOS!CQ27</f>
        <v>Pasa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https://marpa.madrid/</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Aviso Legal</v>
      </c>
      <c r="V11" s="113" t="str">
        <f t="shared" si="0"/>
        <v>Página web</v>
      </c>
      <c r="W11" s="113" t="str">
        <v>Legal</v>
      </c>
      <c r="X11" s="113" t="str">
        <f>RESULTADOS!D28</f>
        <v>https://marpa.madrid/aviso-legal</v>
      </c>
      <c r="Y11" s="113" t="str">
        <v>Home - Aviso Legal</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Falla</v>
      </c>
      <c r="BL11" s="111" t="str">
        <f ca="1">RESULTADOS!AP28</f>
        <v>Pasa</v>
      </c>
      <c r="BM11" s="111" t="str">
        <f ca="1">RESULTADOS!AQ28</f>
        <v>Falla</v>
      </c>
      <c r="BN11" s="111" t="str">
        <f ca="1">RESULTADOS!AR28</f>
        <v>N/A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N/A</v>
      </c>
      <c r="CF11" s="111" t="str">
        <f ca="1">RESULTADOS!BJ28</f>
        <v>Pasa</v>
      </c>
      <c r="CG11" s="111" t="str">
        <f ca="1">RESULTADOS!BK28</f>
        <v>Pasa</v>
      </c>
      <c r="CH11" s="111" t="str">
        <f ca="1">RESULTADOS!BL28</f>
        <v>Falla</v>
      </c>
      <c r="CI11" s="111" t="str">
        <f ca="1">RESULTADOS!BM28</f>
        <v>N/A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Falla</v>
      </c>
      <c r="DK11" s="111" t="str">
        <f ca="1">RESULTADOS!CO28</f>
        <v>Falla</v>
      </c>
      <c r="DL11" s="111" t="str">
        <f ca="1">RESULTADOS!CP28</f>
        <v>Pasa</v>
      </c>
      <c r="DM11" s="111" t="str">
        <f ca="1">RESULTADOS!CQ28</f>
        <v>Pasa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Declaración Accesibilidad</v>
      </c>
      <c r="V12" s="113" t="str">
        <f t="shared" si="0"/>
        <v>Página web</v>
      </c>
      <c r="W12" s="113" t="str">
        <v>Declaración accesibilidad</v>
      </c>
      <c r="X12" s="113" t="str">
        <f>RESULTADOS!D29</f>
        <v>https://marpa.madrid/accesibilidad</v>
      </c>
      <c r="Y12" s="113" t="str">
        <v>Home - Accesibilidad</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Falla</v>
      </c>
      <c r="BN12" s="111" t="str">
        <f ca="1">RESULTADOS!AR29</f>
        <v>N/A</v>
      </c>
      <c r="BO12" s="111" t="str">
        <f ca="1">RESULTADOS!AS29</f>
        <v>N/A</v>
      </c>
      <c r="BP12" s="111" t="str">
        <f ca="1">RESULTADOS!AT29</f>
        <v>Falla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N/A</v>
      </c>
      <c r="CF12" s="111" t="str">
        <f ca="1">RESULTADOS!BJ29</f>
        <v>Pasa</v>
      </c>
      <c r="CG12" s="111" t="str">
        <f ca="1">RESULTADOS!BK29</f>
        <v>Pasa</v>
      </c>
      <c r="CH12" s="111" t="str">
        <f ca="1">RESULTADOS!BL29</f>
        <v>Falla</v>
      </c>
      <c r="CI12" s="111" t="str">
        <f ca="1">RESULTADOS!BM29</f>
        <v>N/A</v>
      </c>
      <c r="CJ12" s="111" t="str">
        <f ca="1">RESULTADOS!BN29</f>
        <v>Pasa</v>
      </c>
      <c r="CK12" s="111" t="str">
        <f ca="1">RESULTADOS!BO29</f>
        <v>Pasa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Pasa</v>
      </c>
      <c r="DA12" s="111" t="str">
        <f ca="1">RESULTADOS!CE29</f>
        <v>Pasa</v>
      </c>
      <c r="DB12" s="111" t="str">
        <f ca="1">RESULTADOS!CF29</f>
        <v>N/A</v>
      </c>
      <c r="DC12" s="111" t="str">
        <f ca="1">RESULTADOS!CG29</f>
        <v>Falla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Falla</v>
      </c>
      <c r="DK12" s="111" t="str">
        <f ca="1">RESULTADOS!CO29</f>
        <v>Falla</v>
      </c>
      <c r="DL12" s="111" t="str">
        <f ca="1">RESULTADOS!CP29</f>
        <v>Pasa</v>
      </c>
      <c r="DM12" s="111" t="str">
        <f ca="1">RESULTADOS!CQ29</f>
        <v>Pasa</v>
      </c>
      <c r="DN12" s="111" t="str">
        <f ca="1">RESULTADOS!CR29</f>
        <v>Falla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Museo Arqueológico y Paleontológico</v>
      </c>
      <c r="E13" s="109" t="s">
        <v>58</v>
      </c>
      <c r="F13" s="112" t="str">
        <f>'02.Tecnologías'!I10</f>
        <v>No</v>
      </c>
      <c r="G13" s="112">
        <f>'02.Tecnologías'!K23</f>
        <v>0</v>
      </c>
      <c r="H13" s="112">
        <f>'02.Tecnologías'!L23</f>
        <v>0</v>
      </c>
      <c r="I13" s="162"/>
      <c r="J13" s="162"/>
      <c r="K13" t="s">
        <v>474</v>
      </c>
      <c r="L13" s="164" t="str">
        <f ca="1">RESULTADOS!E8</f>
        <v>20 (21,74 %)</v>
      </c>
      <c r="M13" s="164" t="str">
        <f ca="1">RESULTADOS!F8</f>
        <v>17 (18,48 %)</v>
      </c>
      <c r="N13" s="164" t="str">
        <f ca="1">RESULTADOS!G8</f>
        <v>55 (59,78 %)</v>
      </c>
      <c r="O13" s="113">
        <f ca="1">RESULTADOS!H8</f>
        <v>0</v>
      </c>
      <c r="P13" s="113">
        <f ca="1">RESULTADOS!I8</f>
        <v>0</v>
      </c>
      <c r="T13" s="113">
        <f>RESULTADOS!B30</f>
        <v>11</v>
      </c>
      <c r="U13" s="113" t="str">
        <f>RESULTADOS!C30</f>
        <v>Mapa Web</v>
      </c>
      <c r="V13" s="113" t="str">
        <f t="shared" si="0"/>
        <v>Página web</v>
      </c>
      <c r="W13" s="113" t="str">
        <v>Mapa web</v>
      </c>
      <c r="X13" s="113" t="str">
        <f>RESULTADOS!D30</f>
        <v>https://marpa.madrid/sitemap</v>
      </c>
      <c r="Y13" s="113" t="str">
        <v>Home -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Falla</v>
      </c>
      <c r="BN13" s="111" t="str">
        <f ca="1">RESULTADOS!AR30</f>
        <v>N/A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Pasa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N/A</v>
      </c>
      <c r="CF13" s="111" t="str">
        <f ca="1">RESULTADOS!BJ30</f>
        <v>Pasa</v>
      </c>
      <c r="CG13" s="111" t="str">
        <f ca="1">RESULTADOS!BK30</f>
        <v>Pasa</v>
      </c>
      <c r="CH13" s="111" t="str">
        <f ca="1">RESULTADOS!BL30</f>
        <v>Falla</v>
      </c>
      <c r="CI13" s="111" t="str">
        <f ca="1">RESULTADOS!BM30</f>
        <v>N/A</v>
      </c>
      <c r="CJ13" s="111" t="str">
        <f ca="1">RESULTADOS!BN30</f>
        <v>Pasa</v>
      </c>
      <c r="CK13" s="111" t="str">
        <f ca="1">RESULTADOS!BO30</f>
        <v>Pasa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Falla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Falla</v>
      </c>
      <c r="DK13" s="111" t="str">
        <f ca="1">RESULTADOS!CO30</f>
        <v>Falla</v>
      </c>
      <c r="DL13" s="111" t="str">
        <f ca="1">RESULTADOS!CP30</f>
        <v>Pasa</v>
      </c>
      <c r="DM13" s="111" t="str">
        <f ca="1">RESULTADOS!CQ30</f>
        <v>Pasa</v>
      </c>
      <c r="DN13" s="111" t="str">
        <f ca="1">RESULTADOS!CR30</f>
        <v>Falla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45322</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i5-1145G7 CPU @ 2.60GHz   2611 MHz, 
RAM: 16,0 GB
Sistema Operativo: Windows 11 Enterprise
Navegador: Google Chrome Versión 114.0.5735.199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250</v>
      </c>
      <c r="M18" s="171">
        <f ca="1">RESULTADOS!M8</f>
        <v>0.24703557312252963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97</v>
      </c>
      <c r="M19" s="171">
        <f ca="1">RESULTADOS!M9</f>
        <v>9.5849802371541504E-2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665</v>
      </c>
      <c r="M20" s="171">
        <f ca="1">RESULTADOS!M10</f>
        <v>0.65711462450592883</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Sí</v>
      </c>
      <c r="K21" t="s">
        <v>266</v>
      </c>
      <c r="L21" s="113">
        <f ca="1">RESULTADOS!L11</f>
        <v>1012</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5.41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70" zoomScaleNormal="70"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518</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519</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520</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521</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517</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522</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523</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486</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485</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483</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45322</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53</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517</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6"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6" t="s">
        <v>50</v>
      </c>
      <c r="C6" s="216"/>
      <c r="D6" s="216"/>
      <c r="E6" s="216"/>
      <c r="F6" s="216"/>
      <c r="G6" s="216"/>
      <c r="H6" s="216"/>
      <c r="I6" s="216"/>
      <c r="J6" s="216"/>
      <c r="K6" s="216"/>
      <c r="L6" s="216"/>
    </row>
    <row r="7" spans="1:60" ht="33.15" customHeight="1" thickTop="1">
      <c r="B7" s="217" t="s">
        <v>51</v>
      </c>
      <c r="C7" s="217"/>
      <c r="D7" s="217"/>
      <c r="E7" s="217"/>
      <c r="F7" s="217"/>
      <c r="G7" s="217"/>
      <c r="H7" s="217"/>
      <c r="I7" s="217"/>
      <c r="J7" s="217"/>
      <c r="K7" s="217"/>
      <c r="L7" s="217"/>
    </row>
    <row r="8" spans="1:60" ht="21.65" customHeight="1"/>
    <row r="9" spans="1:60" ht="17.149999999999999" customHeight="1">
      <c r="B9" s="156" t="s">
        <v>52</v>
      </c>
      <c r="C9" s="157" t="s">
        <v>53</v>
      </c>
      <c r="E9" s="156" t="s">
        <v>54</v>
      </c>
      <c r="F9" s="157" t="s">
        <v>36</v>
      </c>
      <c r="H9" s="156" t="s">
        <v>55</v>
      </c>
      <c r="I9" s="157" t="s">
        <v>36</v>
      </c>
    </row>
    <row r="10" spans="1:60" ht="17.149999999999999" customHeight="1">
      <c r="B10" s="156" t="s">
        <v>56</v>
      </c>
      <c r="C10" s="157" t="s">
        <v>36</v>
      </c>
      <c r="E10" s="156" t="s">
        <v>57</v>
      </c>
      <c r="F10" s="157" t="s">
        <v>36</v>
      </c>
      <c r="H10" s="156" t="s">
        <v>58</v>
      </c>
      <c r="I10" s="157" t="s">
        <v>36</v>
      </c>
    </row>
    <row r="11" spans="1:60" ht="17.149999999999999" customHeight="1">
      <c r="B11" s="156" t="s">
        <v>59</v>
      </c>
      <c r="C11" s="157" t="s">
        <v>36</v>
      </c>
      <c r="E11" s="156" t="s">
        <v>60</v>
      </c>
      <c r="F11" s="157" t="s">
        <v>36</v>
      </c>
      <c r="H11" s="156" t="s">
        <v>61</v>
      </c>
      <c r="I11" s="157" t="s">
        <v>36</v>
      </c>
    </row>
    <row r="12" spans="1:60" ht="17.149999999999999" customHeight="1">
      <c r="B12" s="156" t="s">
        <v>62</v>
      </c>
      <c r="C12" s="157" t="s">
        <v>53</v>
      </c>
      <c r="E12" s="156" t="s">
        <v>63</v>
      </c>
      <c r="F12" s="157" t="s">
        <v>36</v>
      </c>
      <c r="H12" s="156" t="s">
        <v>64</v>
      </c>
      <c r="I12" s="157" t="s">
        <v>36</v>
      </c>
      <c r="K12" s="158" t="s">
        <v>65</v>
      </c>
      <c r="L12" s="158" t="s">
        <v>66</v>
      </c>
    </row>
    <row r="13" spans="1:60" ht="17.149999999999999" customHeight="1">
      <c r="B13" s="156" t="s">
        <v>67</v>
      </c>
      <c r="C13" s="157" t="s">
        <v>53</v>
      </c>
      <c r="E13" s="156" t="s">
        <v>68</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Normal="100" workbookViewId="0">
      <selection activeCell="F18" sqref="F1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484</v>
      </c>
      <c r="D8" s="53" t="s">
        <v>481</v>
      </c>
      <c r="E8" s="53" t="s">
        <v>425</v>
      </c>
      <c r="F8" s="123" t="s">
        <v>485</v>
      </c>
      <c r="G8" s="53" t="s">
        <v>482</v>
      </c>
      <c r="H8" s="143" t="s">
        <v>78</v>
      </c>
      <c r="I8" s="18"/>
      <c r="J8" s="18"/>
      <c r="K8" s="18"/>
      <c r="L8" s="18"/>
      <c r="M8" s="18"/>
      <c r="N8" s="18"/>
      <c r="O8" s="18"/>
      <c r="P8" s="18"/>
      <c r="Q8" s="18"/>
      <c r="R8" s="18"/>
      <c r="S8" s="18"/>
      <c r="T8" s="18"/>
      <c r="U8" s="18"/>
      <c r="V8" s="18"/>
      <c r="W8" s="18"/>
      <c r="X8" s="18"/>
      <c r="Y8" s="18"/>
    </row>
    <row r="9" spans="1:64" ht="18.149999999999999" customHeight="1">
      <c r="B9" s="51">
        <v>2</v>
      </c>
      <c r="C9" s="52" t="s">
        <v>500</v>
      </c>
      <c r="D9" s="53" t="s">
        <v>481</v>
      </c>
      <c r="E9" s="53" t="s">
        <v>444</v>
      </c>
      <c r="F9" s="123" t="s">
        <v>501</v>
      </c>
      <c r="G9" s="53" t="s">
        <v>502</v>
      </c>
      <c r="H9" s="101"/>
      <c r="I9" s="18"/>
      <c r="J9" s="18"/>
      <c r="K9" s="18"/>
      <c r="L9" s="18"/>
      <c r="M9" s="18"/>
      <c r="N9" s="18"/>
      <c r="O9" s="18"/>
      <c r="P9" s="18"/>
      <c r="Q9" s="18"/>
      <c r="R9" s="18"/>
      <c r="S9" s="18"/>
      <c r="T9" s="18"/>
      <c r="U9" s="18"/>
      <c r="V9" s="18"/>
      <c r="W9" s="18"/>
      <c r="X9" s="18"/>
      <c r="Y9" s="18"/>
    </row>
    <row r="10" spans="1:64" ht="18.149999999999999" customHeight="1">
      <c r="B10" s="51">
        <v>3</v>
      </c>
      <c r="C10" s="52" t="s">
        <v>503</v>
      </c>
      <c r="D10" s="53" t="s">
        <v>481</v>
      </c>
      <c r="E10" s="53" t="s">
        <v>429</v>
      </c>
      <c r="F10" s="123" t="s">
        <v>505</v>
      </c>
      <c r="G10" s="53" t="s">
        <v>504</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488</v>
      </c>
      <c r="D11" s="53" t="s">
        <v>481</v>
      </c>
      <c r="E11" s="53" t="s">
        <v>429</v>
      </c>
      <c r="F11" s="123" t="s">
        <v>487</v>
      </c>
      <c r="G11" s="53" t="s">
        <v>489</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513</v>
      </c>
      <c r="D12" s="53" t="s">
        <v>481</v>
      </c>
      <c r="E12" s="53" t="s">
        <v>445</v>
      </c>
      <c r="F12" s="123" t="s">
        <v>511</v>
      </c>
      <c r="G12" s="53" t="s">
        <v>512</v>
      </c>
      <c r="H12" s="101" t="s">
        <v>488</v>
      </c>
      <c r="I12" s="18"/>
      <c r="J12" s="18"/>
      <c r="K12" s="18"/>
      <c r="L12" s="18"/>
      <c r="M12" s="18"/>
      <c r="N12" s="18"/>
      <c r="O12" s="18"/>
      <c r="P12" s="18"/>
      <c r="Q12" s="18"/>
      <c r="R12" s="18"/>
      <c r="S12" s="18"/>
      <c r="T12" s="18"/>
      <c r="U12" s="18"/>
      <c r="V12" s="18"/>
      <c r="W12" s="18"/>
      <c r="X12" s="18"/>
      <c r="Y12" s="18"/>
    </row>
    <row r="13" spans="1:64" ht="18.149999999999999" customHeight="1">
      <c r="B13" s="51">
        <v>6</v>
      </c>
      <c r="C13" s="52" t="s">
        <v>491</v>
      </c>
      <c r="D13" s="53" t="s">
        <v>481</v>
      </c>
      <c r="E13" s="53" t="s">
        <v>441</v>
      </c>
      <c r="F13" s="123" t="s">
        <v>493</v>
      </c>
      <c r="G13" s="53" t="s">
        <v>506</v>
      </c>
      <c r="H13" s="101"/>
      <c r="I13" s="18"/>
      <c r="J13" s="18"/>
      <c r="K13" s="18"/>
      <c r="L13" s="18"/>
      <c r="M13" s="18"/>
      <c r="N13" s="18"/>
      <c r="O13" s="18"/>
      <c r="P13" s="18"/>
      <c r="Q13" s="18"/>
      <c r="R13" s="18"/>
      <c r="S13" s="18"/>
      <c r="T13" s="18"/>
      <c r="V13" s="18"/>
      <c r="W13" s="18"/>
      <c r="X13" s="18"/>
      <c r="Y13" s="18"/>
    </row>
    <row r="14" spans="1:64" ht="18.149999999999999" customHeight="1">
      <c r="B14" s="51">
        <v>7</v>
      </c>
      <c r="C14" s="52" t="s">
        <v>492</v>
      </c>
      <c r="D14" s="53" t="s">
        <v>481</v>
      </c>
      <c r="E14" s="53" t="s">
        <v>429</v>
      </c>
      <c r="F14" s="123" t="s">
        <v>490</v>
      </c>
      <c r="G14" s="53" t="s">
        <v>507</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514</v>
      </c>
      <c r="D15" s="53" t="s">
        <v>481</v>
      </c>
      <c r="E15" s="53" t="s">
        <v>441</v>
      </c>
      <c r="F15" s="123" t="s">
        <v>515</v>
      </c>
      <c r="G15" s="53" t="s">
        <v>516</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495</v>
      </c>
      <c r="D16" s="53" t="s">
        <v>481</v>
      </c>
      <c r="E16" s="53" t="s">
        <v>439</v>
      </c>
      <c r="F16" s="123" t="s">
        <v>494</v>
      </c>
      <c r="G16" s="53" t="s">
        <v>508</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497</v>
      </c>
      <c r="D17" s="53" t="s">
        <v>481</v>
      </c>
      <c r="E17" s="53" t="s">
        <v>442</v>
      </c>
      <c r="F17" s="123" t="s">
        <v>496</v>
      </c>
      <c r="G17" s="53" t="s">
        <v>509</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499</v>
      </c>
      <c r="D18" s="53" t="s">
        <v>481</v>
      </c>
      <c r="E18" s="53" t="s">
        <v>434</v>
      </c>
      <c r="F18" s="123" t="s">
        <v>498</v>
      </c>
      <c r="G18" s="53" t="s">
        <v>510</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11</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48" priority="2">
      <formula>LEN(TRIM(F44))&gt;0</formula>
    </cfRule>
  </conditionalFormatting>
  <conditionalFormatting sqref="D52">
    <cfRule type="cellIs" dxfId="1547" priority="3" operator="equal">
      <formula>"SI"</formula>
    </cfRule>
    <cfRule type="cellIs" dxfId="154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105" sqref="D105"/>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33</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Prepara tu visita</v>
      </c>
      <c r="C20" s="174"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Organización y funciones</v>
      </c>
      <c r="C21" s="174" t="str" cm="1">
        <f t="array" ref="C21">IFERROR(INDEX('03.Muestra'!$F$8:$F$42,SMALL(IF("Página Web"='03.Muestra'!$D$8:$D$42,ROW('03.Muestra'!$F$8:$F$42)-MIN(ROW('03.Muestra'!$D$8:$D$42))+1,""),ROW()-18)),"")</f>
        <v>https://marpa.madrid/museo/organizacion-y-funciones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Multimedia</v>
      </c>
      <c r="C22" s="174" t="str" cm="1">
        <f t="array" ref="C22">IFERROR(INDEX('03.Muestra'!$F$8:$F$42,SMALL(IF("Página Web"='03.Muestra'!$D$8:$D$42,ROW('03.Muestra'!$F$8:$F$42)-MIN(ROW('03.Muestra'!$D$8:$D$42))+1,""),ROW()-18)),"")</f>
        <v>https://marpa.madrid/actividades/multimedia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Video</v>
      </c>
      <c r="C23" s="174" t="str" cm="1">
        <f t="array" ref="C23">IFERROR(INDEX('03.Muestra'!$F$8:$F$42,SMALL(IF("Página Web"='03.Muestra'!$D$8:$D$42,ROW('03.Muestra'!$F$8:$F$42)-MIN(ROW('03.Muestra'!$D$8:$D$42))+1,""),ROW()-18)),"")</f>
        <v>https://marpa.madrid/videos/conferencia-muerte-en-tarteso-ciclo-tarteso-al-descubierto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 de piezas</v>
      </c>
      <c r="C24" s="174" t="str" cm="1">
        <f t="array" ref="C24">IFERROR(INDEX('03.Muestra'!$F$8:$F$42,SMALL(IF("Página Web"='03.Muestra'!$D$8:$D$42,ROW('03.Muestra'!$F$8:$F$42)-MIN(ROW('03.Muestra'!$D$8:$D$42))+1,""),ROW()-18)),"")</f>
        <v>https://marpa.madrid/fondos/buscador-piezas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Biblioteca</v>
      </c>
      <c r="C25" s="174" t="str" cm="1">
        <f t="array" ref="C25">IFERROR(INDEX('03.Muestra'!$F$8:$F$42,SMALL(IF("Página Web"='03.Muestra'!$D$8:$D$42,ROW('03.Muestra'!$F$8:$F$42)-MIN(ROW('03.Muestra'!$D$8:$D$42))+1,""),ROW()-18)),"")</f>
        <v>https://marpa.madrid/investigacion/biblioteca-emeterio-cuadrado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Publicaciones</v>
      </c>
      <c r="C26" s="174" t="str" cm="1">
        <f t="array" ref="C26">IFERROR(INDEX('03.Muestra'!$F$8:$F$42,SMALL(IF("Página Web"='03.Muestra'!$D$8:$D$42,ROW('03.Muestra'!$F$8:$F$42)-MIN(ROW('03.Muestra'!$D$8:$D$42))+1,""),ROW()-18)),"")</f>
        <v>https://marpa.madrid/investigacion/publicaciones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Aviso Legal</v>
      </c>
      <c r="C27" s="174" t="str" cm="1">
        <f t="array" ref="C27">IFERROR(INDEX('03.Muestra'!$F$8:$F$42,SMALL(IF("Página Web"='03.Muestra'!$D$8:$D$42,ROW('03.Muestra'!$F$8:$F$42)-MIN(ROW('03.Muestra'!$D$8:$D$42))+1,""),ROW()-18)),"")</f>
        <v>https://marpa.madrid/aviso-legal</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Declaración Accesibilidad</v>
      </c>
      <c r="C28" s="174" t="str" cm="1">
        <f t="array" ref="C28">IFERROR(INDEX('03.Muestra'!$F$8:$F$42,SMALL(IF("Página Web"='03.Muestra'!$D$8:$D$42,ROW('03.Muestra'!$F$8:$F$42)-MIN(ROW('03.Muestra'!$D$8:$D$42))+1,""),ROW()-18)),"")</f>
        <v>https://marpa.madrid/accesibilidad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https://marpa.madrid/sitemap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Prepara tu visita</v>
      </c>
      <c r="C58" s="17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Organización y funciones</v>
      </c>
      <c r="C59" s="175" t="str" cm="1">
        <f t="array" ref="C59">IFERROR(INDEX('03.Muestra'!$F$8:$F$42,SMALL(IF("Página Web"='03.Muestra'!$D$8:$D$42,ROW('03.Muestra'!$F$8:$F$42)-MIN(ROW('03.Muestra'!$D$8:$D$42))+1,""),ROW()-56)),"")</f>
        <v>https://marpa.madrid/museo/organizacion-y-funciones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Multimedia</v>
      </c>
      <c r="C60" s="175" t="str" cm="1">
        <f t="array" ref="C60">IFERROR(INDEX('03.Muestra'!$F$8:$F$42,SMALL(IF("Página Web"='03.Muestra'!$D$8:$D$42,ROW('03.Muestra'!$F$8:$F$42)-MIN(ROW('03.Muestra'!$D$8:$D$42))+1,""),ROW()-56)),"")</f>
        <v>https://marpa.madrid/actividades/multimedia</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Video</v>
      </c>
      <c r="C61" s="175" t="str" cm="1">
        <f t="array" ref="C61">IFERROR(INDEX('03.Muestra'!$F$8:$F$42,SMALL(IF("Página Web"='03.Muestra'!$D$8:$D$42,ROW('03.Muestra'!$F$8:$F$42)-MIN(ROW('03.Muestra'!$D$8:$D$42))+1,""),ROW()-56)),"")</f>
        <v>https://marpa.madrid/videos/conferencia-muerte-en-tarteso-ciclo-tarteso-al-descubierto</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 de piezas</v>
      </c>
      <c r="C62" s="175" t="str" cm="1">
        <f t="array" ref="C62">IFERROR(INDEX('03.Muestra'!$F$8:$F$42,SMALL(IF("Página Web"='03.Muestra'!$D$8:$D$42,ROW('03.Muestra'!$F$8:$F$42)-MIN(ROW('03.Muestra'!$D$8:$D$42))+1,""),ROW()-56)),"")</f>
        <v>https://marpa.madrid/fondos/buscador-piezas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Biblioteca</v>
      </c>
      <c r="C63" s="175" t="str" cm="1">
        <f t="array" ref="C63">IFERROR(INDEX('03.Muestra'!$F$8:$F$42,SMALL(IF("Página Web"='03.Muestra'!$D$8:$D$42,ROW('03.Muestra'!$F$8:$F$42)-MIN(ROW('03.Muestra'!$D$8:$D$42))+1,""),ROW()-56)),"")</f>
        <v>https://marpa.madrid/investigacion/biblioteca-emeterio-cuadrado</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Publicaciones</v>
      </c>
      <c r="C64" s="175" t="str" cm="1">
        <f t="array" ref="C64">IFERROR(INDEX('03.Muestra'!$F$8:$F$42,SMALL(IF("Página Web"='03.Muestra'!$D$8:$D$42,ROW('03.Muestra'!$F$8:$F$42)-MIN(ROW('03.Muestra'!$D$8:$D$42))+1,""),ROW()-56)),"")</f>
        <v>https://marpa.madrid/investigacion/publicaciones</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Aviso Legal</v>
      </c>
      <c r="C65" s="175" t="str" cm="1">
        <f t="array" ref="C65">IFERROR(INDEX('03.Muestra'!$F$8:$F$42,SMALL(IF("Página Web"='03.Muestra'!$D$8:$D$42,ROW('03.Muestra'!$F$8:$F$42)-MIN(ROW('03.Muestra'!$D$8:$D$42))+1,""),ROW()-56)),"")</f>
        <v>https://marpa.madrid/aviso-legal</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Declaración Accesibilidad</v>
      </c>
      <c r="C66" s="175" t="str" cm="1">
        <f t="array" ref="C66">IFERROR(INDEX('03.Muestra'!$F$8:$F$42,SMALL(IF("Página Web"='03.Muestra'!$D$8:$D$42,ROW('03.Muestra'!$F$8:$F$42)-MIN(ROW('03.Muestra'!$D$8:$D$42))+1,""),ROW()-56)),"")</f>
        <v>https://marpa.madrid/accesibilidad</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https://marpa.madrid/sitemap</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Prepara tu visita</v>
      </c>
      <c r="C96" s="17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Organización y funciones</v>
      </c>
      <c r="C97" s="175" t="str" cm="1">
        <f t="array" ref="C97">IFERROR(INDEX('03.Muestra'!$F$8:$F$42,SMALL(IF("Página Web"='03.Muestra'!$D$8:$D$42,ROW('03.Muestra'!$F$8:$F$42)-MIN(ROW('03.Muestra'!$D$8:$D$42))+1,""),ROW()-94)),"")</f>
        <v>https://marpa.madrid/museo/organizacion-y-funciones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Multimedia</v>
      </c>
      <c r="C98" s="175" t="str" cm="1">
        <f t="array" ref="C98">IFERROR(INDEX('03.Muestra'!$F$8:$F$42,SMALL(IF("Página Web"='03.Muestra'!$D$8:$D$42,ROW('03.Muestra'!$F$8:$F$42)-MIN(ROW('03.Muestra'!$D$8:$D$42))+1,""),ROW()-94)),"")</f>
        <v>https://marpa.madrid/actividades/multimedia</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Video</v>
      </c>
      <c r="C99" s="175" t="str" cm="1">
        <f t="array" ref="C99">IFERROR(INDEX('03.Muestra'!$F$8:$F$42,SMALL(IF("Página Web"='03.Muestra'!$D$8:$D$42,ROW('03.Muestra'!$F$8:$F$42)-MIN(ROW('03.Muestra'!$D$8:$D$42))+1,""),ROW()-94)),"")</f>
        <v>https://marpa.madrid/videos/conferencia-muerte-en-tarteso-ciclo-tarteso-al-descubierto</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 de piezas</v>
      </c>
      <c r="C100" s="175" t="str" cm="1">
        <f t="array" ref="C100">IFERROR(INDEX('03.Muestra'!$F$8:$F$42,SMALL(IF("Página Web"='03.Muestra'!$D$8:$D$42,ROW('03.Muestra'!$F$8:$F$42)-MIN(ROW('03.Muestra'!$D$8:$D$42))+1,""),ROW()-94)),"")</f>
        <v>https://marpa.madrid/fondos/buscador-piezas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Biblioteca</v>
      </c>
      <c r="C101" s="175" t="str" cm="1">
        <f t="array" ref="C101">IFERROR(INDEX('03.Muestra'!$F$8:$F$42,SMALL(IF("Página Web"='03.Muestra'!$D$8:$D$42,ROW('03.Muestra'!$F$8:$F$42)-MIN(ROW('03.Muestra'!$D$8:$D$42))+1,""),ROW()-94)),"")</f>
        <v>https://marpa.madrid/investigacion/biblioteca-emeterio-cuadrado</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Publicaciones</v>
      </c>
      <c r="C102" s="175" t="str" cm="1">
        <f t="array" ref="C102">IFERROR(INDEX('03.Muestra'!$F$8:$F$42,SMALL(IF("Página Web"='03.Muestra'!$D$8:$D$42,ROW('03.Muestra'!$F$8:$F$42)-MIN(ROW('03.Muestra'!$D$8:$D$42))+1,""),ROW()-94)),"")</f>
        <v>https://marpa.madrid/investigacion/publicaciones</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Aviso Legal</v>
      </c>
      <c r="C103" s="175" t="str" cm="1">
        <f t="array" ref="C103">IFERROR(INDEX('03.Muestra'!$F$8:$F$42,SMALL(IF("Página Web"='03.Muestra'!$D$8:$D$42,ROW('03.Muestra'!$F$8:$F$42)-MIN(ROW('03.Muestra'!$D$8:$D$42))+1,""),ROW()-94)),"")</f>
        <v>https://marpa.madrid/aviso-legal</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Declaración Accesibilidad</v>
      </c>
      <c r="C104" s="175" t="str" cm="1">
        <f t="array" ref="C104">IFERROR(INDEX('03.Muestra'!$F$8:$F$42,SMALL(IF("Página Web"='03.Muestra'!$D$8:$D$42,ROW('03.Muestra'!$F$8:$F$42)-MIN(ROW('03.Muestra'!$D$8:$D$42))+1,""),ROW()-94)),"")</f>
        <v>https://marpa.madrid/accesibilidad</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https://marpa.madrid/sitemap</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45" priority="154" stopIfTrue="1" operator="equal">
      <formula>"ERR"</formula>
    </cfRule>
  </conditionalFormatting>
  <conditionalFormatting sqref="F19:J19 F57:J57 F95:J95 D19:D53 D57:D91 D95:D129">
    <cfRule type="expression" dxfId="1544" priority="148" stopIfTrue="1">
      <formula>ISBLANK(D19)</formula>
    </cfRule>
    <cfRule type="cellIs" dxfId="1543" priority="149" stopIfTrue="1" operator="equal">
      <formula>"Pasa"</formula>
    </cfRule>
    <cfRule type="cellIs" dxfId="1542" priority="150" stopIfTrue="1" operator="equal">
      <formula>"Falla"</formula>
    </cfRule>
    <cfRule type="cellIs" dxfId="1541" priority="151" stopIfTrue="1" operator="equal">
      <formula>"N/A"</formula>
    </cfRule>
    <cfRule type="cellIs" dxfId="1540" priority="152" stopIfTrue="1" operator="equal">
      <formula>"N/T"</formula>
    </cfRule>
    <cfRule type="cellIs" dxfId="1539" priority="153" stopIfTrue="1" operator="equal">
      <formula>"N/D"</formula>
    </cfRule>
  </conditionalFormatting>
  <conditionalFormatting sqref="D1:D8 D10:D1048576">
    <cfRule type="cellIs" dxfId="1538" priority="20" stopIfTrue="1" operator="equal">
      <formula>"-"</formula>
    </cfRule>
  </conditionalFormatting>
  <conditionalFormatting sqref="K23">
    <cfRule type="expression" dxfId="1537" priority="7" stopIfTrue="1">
      <formula>ISBLANK(K23)</formula>
    </cfRule>
    <cfRule type="cellIs" dxfId="1536" priority="8" stopIfTrue="1" operator="equal">
      <formula>"Pasa"</formula>
    </cfRule>
    <cfRule type="cellIs" dxfId="1535" priority="9" stopIfTrue="1" operator="equal">
      <formula>"Falla"</formula>
    </cfRule>
    <cfRule type="cellIs" dxfId="1534" priority="10" stopIfTrue="1" operator="equal">
      <formula>"N/A"</formula>
    </cfRule>
    <cfRule type="cellIs" dxfId="1533" priority="11" stopIfTrue="1" operator="equal">
      <formula>"N/T"</formula>
    </cfRule>
    <cfRule type="cellIs" dxfId="1532" priority="12" stopIfTrue="1" operator="equal">
      <formula>"N/D"</formula>
    </cfRule>
  </conditionalFormatting>
  <conditionalFormatting sqref="K24">
    <cfRule type="expression" dxfId="1531" priority="1" stopIfTrue="1">
      <formula>ISBLANK(K24)</formula>
    </cfRule>
    <cfRule type="cellIs" dxfId="1530" priority="2" stopIfTrue="1" operator="equal">
      <formula>"Pasa"</formula>
    </cfRule>
    <cfRule type="cellIs" dxfId="1529" priority="3" stopIfTrue="1" operator="equal">
      <formula>"Falla"</formula>
    </cfRule>
    <cfRule type="cellIs" dxfId="1528" priority="4" stopIfTrue="1" operator="equal">
      <formula>"N/A"</formula>
    </cfRule>
    <cfRule type="cellIs" dxfId="1527" priority="5" stopIfTrue="1" operator="equal">
      <formula>"N/T"</formula>
    </cfRule>
    <cfRule type="cellIs" dxfId="152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13" sqref="D713"/>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209</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209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 y funciones</v>
      </c>
      <c r="C21" s="85" t="str" cm="1">
        <f t="array" ref="C21">IFERROR(INDEX('03.Muestra'!$F$8:$F$42,SMALL(IF("Página Web"='03.Muestra'!$D$8:$D$42,ROW('03.Muestra'!$F$8:$F$42)-MIN(ROW('03.Muestra'!$D$8:$D$42))+1,""),ROW()-18)),"")</f>
        <v>https://marpa.madrid/museo/organizacion-y-funciones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Multimedia</v>
      </c>
      <c r="C22" s="85" t="str" cm="1">
        <f t="array" ref="C22">IFERROR(INDEX('03.Muestra'!$F$8:$F$42,SMALL(IF("Página Web"='03.Muestra'!$D$8:$D$42,ROW('03.Muestra'!$F$8:$F$42)-MIN(ROW('03.Muestra'!$D$8:$D$42))+1,""),ROW()-18)),"")</f>
        <v>https://marpa.madrid/actividades/multimedia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Video</v>
      </c>
      <c r="C23" s="85" t="str" cm="1">
        <f t="array" ref="C23">IFERROR(INDEX('03.Muestra'!$F$8:$F$42,SMALL(IF("Página Web"='03.Muestra'!$D$8:$D$42,ROW('03.Muestra'!$F$8:$F$42)-MIN(ROW('03.Muestra'!$D$8:$D$42))+1,""),ROW()-18)),"")</f>
        <v>https://marpa.madrid/videos/conferencia-muerte-en-tarteso-ciclo-tarteso-al-descubierto</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 de piezas</v>
      </c>
      <c r="C24" s="85" t="str" cm="1">
        <f t="array" ref="C24">IFERROR(INDEX('03.Muestra'!$F$8:$F$42,SMALL(IF("Página Web"='03.Muestra'!$D$8:$D$42,ROW('03.Muestra'!$F$8:$F$42)-MIN(ROW('03.Muestra'!$D$8:$D$42))+1,""),ROW()-18)),"")</f>
        <v>https://marpa.madrid/fondos/buscador-piezas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https://marpa.madrid/investigacion/biblioteca-emeterio-cuadrado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Publicaciones</v>
      </c>
      <c r="C26" s="85" t="str" cm="1">
        <f t="array" ref="C26">IFERROR(INDEX('03.Muestra'!$F$8:$F$42,SMALL(IF("Página Web"='03.Muestra'!$D$8:$D$42,ROW('03.Muestra'!$F$8:$F$42)-MIN(ROW('03.Muestra'!$D$8:$D$42))+1,""),ROW()-18)),"")</f>
        <v>https://marpa.madrid/investigacion/publicaciones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https://marpa.madrid/aviso-legal</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Declaración Accesibilidad</v>
      </c>
      <c r="C28" s="85" t="str" cm="1">
        <f t="array" ref="C28">IFERROR(INDEX('03.Muestra'!$F$8:$F$42,SMALL(IF("Página Web"='03.Muestra'!$D$8:$D$42,ROW('03.Muestra'!$F$8:$F$42)-MIN(ROW('03.Muestra'!$D$8:$D$42))+1,""),ROW()-18)),"")</f>
        <v>https://marpa.madrid/accesibilidad</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https://marpa.madrid/sitemap</v>
      </c>
      <c r="D29" s="99" t="s">
        <v>104</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 y funciones</v>
      </c>
      <c r="C59" s="85" t="str" cm="1">
        <f t="array" ref="C59">IFERROR(INDEX('03.Muestra'!$F$8:$F$42,SMALL(IF("Página Web"='03.Muestra'!$D$8:$D$42,ROW('03.Muestra'!$F$8:$F$42)-MIN(ROW('03.Muestra'!$D$8:$D$42))+1,""),ROW()-56)),"")</f>
        <v>https://marpa.madrid/museo/organizacion-y-funciones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Multimedia</v>
      </c>
      <c r="C60" s="85" t="str" cm="1">
        <f t="array" ref="C60">IFERROR(INDEX('03.Muestra'!$F$8:$F$42,SMALL(IF("Página Web"='03.Muestra'!$D$8:$D$42,ROW('03.Muestra'!$F$8:$F$42)-MIN(ROW('03.Muestra'!$D$8:$D$42))+1,""),ROW()-56)),"")</f>
        <v>https://marpa.madrid/actividades/multimedia</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Video</v>
      </c>
      <c r="C61" s="85" t="str" cm="1">
        <f t="array" ref="C61">IFERROR(INDEX('03.Muestra'!$F$8:$F$42,SMALL(IF("Página Web"='03.Muestra'!$D$8:$D$42,ROW('03.Muestra'!$F$8:$F$42)-MIN(ROW('03.Muestra'!$D$8:$D$42))+1,""),ROW()-56)),"")</f>
        <v>https://marpa.madrid/videos/conferencia-muerte-en-tarteso-ciclo-tarteso-al-descubierto</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 de piezas</v>
      </c>
      <c r="C62" s="85" t="str" cm="1">
        <f t="array" ref="C62">IFERROR(INDEX('03.Muestra'!$F$8:$F$42,SMALL(IF("Página Web"='03.Muestra'!$D$8:$D$42,ROW('03.Muestra'!$F$8:$F$42)-MIN(ROW('03.Muestra'!$D$8:$D$42))+1,""),ROW()-56)),"")</f>
        <v>https://marpa.madrid/fondos/buscador-piezas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https://marpa.madrid/investigacion/biblioteca-emeterio-cuadrado</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Publicaciones</v>
      </c>
      <c r="C64" s="85" t="str" cm="1">
        <f t="array" ref="C64">IFERROR(INDEX('03.Muestra'!$F$8:$F$42,SMALL(IF("Página Web"='03.Muestra'!$D$8:$D$42,ROW('03.Muestra'!$F$8:$F$42)-MIN(ROW('03.Muestra'!$D$8:$D$42))+1,""),ROW()-56)),"")</f>
        <v>https://marpa.madrid/investigacion/publicaciones</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https://marpa.madrid/aviso-legal</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Declaración Accesibilidad</v>
      </c>
      <c r="C66" s="85" t="str" cm="1">
        <f t="array" ref="C66">IFERROR(INDEX('03.Muestra'!$F$8:$F$42,SMALL(IF("Página Web"='03.Muestra'!$D$8:$D$42,ROW('03.Muestra'!$F$8:$F$42)-MIN(ROW('03.Muestra'!$D$8:$D$42))+1,""),ROW()-56)),"")</f>
        <v>https://marpa.madrid/accesibilidad</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https://marpa.madrid/sitemap</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 y funciones</v>
      </c>
      <c r="C97" s="85" t="str" cm="1">
        <f t="array" ref="C97">IFERROR(INDEX('03.Muestra'!$F$8:$F$42,SMALL(IF("Página Web"='03.Muestra'!$D$8:$D$42,ROW('03.Muestra'!$F$8:$F$42)-MIN(ROW('03.Muestra'!$D$8:$D$42))+1,""),ROW()-94)),"")</f>
        <v>https://marpa.madrid/museo/organizacion-y-funciones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Multimedia</v>
      </c>
      <c r="C98" s="85" t="str" cm="1">
        <f t="array" ref="C98">IFERROR(INDEX('03.Muestra'!$F$8:$F$42,SMALL(IF("Página Web"='03.Muestra'!$D$8:$D$42,ROW('03.Muestra'!$F$8:$F$42)-MIN(ROW('03.Muestra'!$D$8:$D$42))+1,""),ROW()-94)),"")</f>
        <v>https://marpa.madrid/actividades/multimedia</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Video</v>
      </c>
      <c r="C99" s="85" t="str" cm="1">
        <f t="array" ref="C99">IFERROR(INDEX('03.Muestra'!$F$8:$F$42,SMALL(IF("Página Web"='03.Muestra'!$D$8:$D$42,ROW('03.Muestra'!$F$8:$F$42)-MIN(ROW('03.Muestra'!$D$8:$D$42))+1,""),ROW()-94)),"")</f>
        <v>https://marpa.madrid/videos/conferencia-muerte-en-tarteso-ciclo-tarteso-al-descubierto</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 de piezas</v>
      </c>
      <c r="C100" s="85" t="str" cm="1">
        <f t="array" ref="C100">IFERROR(INDEX('03.Muestra'!$F$8:$F$42,SMALL(IF("Página Web"='03.Muestra'!$D$8:$D$42,ROW('03.Muestra'!$F$8:$F$42)-MIN(ROW('03.Muestra'!$D$8:$D$42))+1,""),ROW()-94)),"")</f>
        <v>https://marpa.madrid/fondos/buscador-piezas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https://marpa.madrid/investigacion/biblioteca-emeterio-cuadrado</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Publicaciones</v>
      </c>
      <c r="C102" s="85" t="str" cm="1">
        <f t="array" ref="C102">IFERROR(INDEX('03.Muestra'!$F$8:$F$42,SMALL(IF("Página Web"='03.Muestra'!$D$8:$D$42,ROW('03.Muestra'!$F$8:$F$42)-MIN(ROW('03.Muestra'!$D$8:$D$42))+1,""),ROW()-94)),"")</f>
        <v>https://marpa.madrid/investigacion/publicaciones</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https://marpa.madrid/aviso-legal</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Declaración Accesibilidad</v>
      </c>
      <c r="C104" s="85" t="str" cm="1">
        <f t="array" ref="C104">IFERROR(INDEX('03.Muestra'!$F$8:$F$42,SMALL(IF("Página Web"='03.Muestra'!$D$8:$D$42,ROW('03.Muestra'!$F$8:$F$42)-MIN(ROW('03.Muestra'!$D$8:$D$42))+1,""),ROW()-94)),"")</f>
        <v>https://marpa.madrid/accesibilidad</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https://marpa.madrid/sitemap</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 y funciones</v>
      </c>
      <c r="C135" s="85" t="str" cm="1">
        <f t="array" ref="C135">IFERROR(INDEX('03.Muestra'!$F$8:$F$42,SMALL(IF("Página Web"='03.Muestra'!$D$8:$D$42,ROW('03.Muestra'!$F$8:$F$42)-MIN(ROW('03.Muestra'!$D$8:$D$42))+1,""),ROW()-132)),"")</f>
        <v>https://marpa.madrid/museo/organizacion-y-funciones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Multimedia</v>
      </c>
      <c r="C136" s="85" t="str" cm="1">
        <f t="array" ref="C136">IFERROR(INDEX('03.Muestra'!$F$8:$F$42,SMALL(IF("Página Web"='03.Muestra'!$D$8:$D$42,ROW('03.Muestra'!$F$8:$F$42)-MIN(ROW('03.Muestra'!$D$8:$D$42))+1,""),ROW()-132)),"")</f>
        <v>https://marpa.madrid/actividades/multimedia</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Video</v>
      </c>
      <c r="C137" s="85" t="str" cm="1">
        <f t="array" ref="C137">IFERROR(INDEX('03.Muestra'!$F$8:$F$42,SMALL(IF("Página Web"='03.Muestra'!$D$8:$D$42,ROW('03.Muestra'!$F$8:$F$42)-MIN(ROW('03.Muestra'!$D$8:$D$42))+1,""),ROW()-132)),"")</f>
        <v>https://marpa.madrid/videos/conferencia-muerte-en-tarteso-ciclo-tarteso-al-descubierto</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 de piezas</v>
      </c>
      <c r="C138" s="85" t="str" cm="1">
        <f t="array" ref="C138">IFERROR(INDEX('03.Muestra'!$F$8:$F$42,SMALL(IF("Página Web"='03.Muestra'!$D$8:$D$42,ROW('03.Muestra'!$F$8:$F$42)-MIN(ROW('03.Muestra'!$D$8:$D$42))+1,""),ROW()-132)),"")</f>
        <v>https://marpa.madrid/fondos/buscador-piezas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https://marpa.madrid/investigacion/biblioteca-emeterio-cuadrado</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Publicaciones</v>
      </c>
      <c r="C140" s="85" t="str" cm="1">
        <f t="array" ref="C140">IFERROR(INDEX('03.Muestra'!$F$8:$F$42,SMALL(IF("Página Web"='03.Muestra'!$D$8:$D$42,ROW('03.Muestra'!$F$8:$F$42)-MIN(ROW('03.Muestra'!$D$8:$D$42))+1,""),ROW()-132)),"")</f>
        <v>https://marpa.madrid/investigacion/publicaciones</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https://marpa.madrid/aviso-legal</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Declaración Accesibilidad</v>
      </c>
      <c r="C142" s="85" t="str" cm="1">
        <f t="array" ref="C142">IFERROR(INDEX('03.Muestra'!$F$8:$F$42,SMALL(IF("Página Web"='03.Muestra'!$D$8:$D$42,ROW('03.Muestra'!$F$8:$F$42)-MIN(ROW('03.Muestra'!$D$8:$D$42))+1,""),ROW()-132)),"")</f>
        <v>https://marpa.madrid/accesibilidad</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https://marpa.madrid/sitemap</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 y funciones</v>
      </c>
      <c r="C173" s="85" t="str" cm="1">
        <f t="array" ref="C173">IFERROR(INDEX('03.Muestra'!$F$8:$F$42,SMALL(IF("Página Web"='03.Muestra'!$D$8:$D$42,ROW('03.Muestra'!$F$8:$F$42)-MIN(ROW('03.Muestra'!$D$8:$D$42))+1,""),ROW()-170)),"")</f>
        <v>https://marpa.madrid/museo/organizacion-y-funciones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Multimedia</v>
      </c>
      <c r="C174" s="85" t="str" cm="1">
        <f t="array" ref="C174">IFERROR(INDEX('03.Muestra'!$F$8:$F$42,SMALL(IF("Página Web"='03.Muestra'!$D$8:$D$42,ROW('03.Muestra'!$F$8:$F$42)-MIN(ROW('03.Muestra'!$D$8:$D$42))+1,""),ROW()-170)),"")</f>
        <v>https://marpa.madrid/actividades/multimedia</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Video</v>
      </c>
      <c r="C175" s="85" t="str" cm="1">
        <f t="array" ref="C175">IFERROR(INDEX('03.Muestra'!$F$8:$F$42,SMALL(IF("Página Web"='03.Muestra'!$D$8:$D$42,ROW('03.Muestra'!$F$8:$F$42)-MIN(ROW('03.Muestra'!$D$8:$D$42))+1,""),ROW()-170)),"")</f>
        <v>https://marpa.madrid/videos/conferencia-muerte-en-tarteso-ciclo-tarteso-al-descubierto</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 de piezas</v>
      </c>
      <c r="C176" s="85" t="str" cm="1">
        <f t="array" ref="C176">IFERROR(INDEX('03.Muestra'!$F$8:$F$42,SMALL(IF("Página Web"='03.Muestra'!$D$8:$D$42,ROW('03.Muestra'!$F$8:$F$42)-MIN(ROW('03.Muestra'!$D$8:$D$42))+1,""),ROW()-170)),"")</f>
        <v>https://marpa.madrid/fondos/buscador-piezas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https://marpa.madrid/investigacion/biblioteca-emeterio-cuadrado</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Publicaciones</v>
      </c>
      <c r="C178" s="85" t="str" cm="1">
        <f t="array" ref="C178">IFERROR(INDEX('03.Muestra'!$F$8:$F$42,SMALL(IF("Página Web"='03.Muestra'!$D$8:$D$42,ROW('03.Muestra'!$F$8:$F$42)-MIN(ROW('03.Muestra'!$D$8:$D$42))+1,""),ROW()-170)),"")</f>
        <v>https://marpa.madrid/investigacion/publicaciones</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https://marpa.madrid/aviso-legal</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Declaración Accesibilidad</v>
      </c>
      <c r="C180" s="85" t="str" cm="1">
        <f t="array" ref="C180">IFERROR(INDEX('03.Muestra'!$F$8:$F$42,SMALL(IF("Página Web"='03.Muestra'!$D$8:$D$42,ROW('03.Muestra'!$F$8:$F$42)-MIN(ROW('03.Muestra'!$D$8:$D$42))+1,""),ROW()-170)),"")</f>
        <v>https://marpa.madrid/accesibilidad</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https://marpa.madrid/sitemap</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 y funciones</v>
      </c>
      <c r="C211" s="85" t="str" cm="1">
        <f t="array" ref="C211">IFERROR(INDEX('03.Muestra'!$F$8:$F$42,SMALL(IF("Página Web"='03.Muestra'!$D$8:$D$42,ROW('03.Muestra'!$F$8:$F$42)-MIN(ROW('03.Muestra'!$D$8:$D$42))+1,""),ROW()-208)),"")</f>
        <v>https://marpa.madrid/museo/organizacion-y-funciones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Multimedia</v>
      </c>
      <c r="C212" s="85" t="str" cm="1">
        <f t="array" ref="C212">IFERROR(INDEX('03.Muestra'!$F$8:$F$42,SMALL(IF("Página Web"='03.Muestra'!$D$8:$D$42,ROW('03.Muestra'!$F$8:$F$42)-MIN(ROW('03.Muestra'!$D$8:$D$42))+1,""),ROW()-208)),"")</f>
        <v>https://marpa.madrid/actividades/multimedia</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Video</v>
      </c>
      <c r="C213" s="85" t="str" cm="1">
        <f t="array" ref="C213">IFERROR(INDEX('03.Muestra'!$F$8:$F$42,SMALL(IF("Página Web"='03.Muestra'!$D$8:$D$42,ROW('03.Muestra'!$F$8:$F$42)-MIN(ROW('03.Muestra'!$D$8:$D$42))+1,""),ROW()-208)),"")</f>
        <v>https://marpa.madrid/videos/conferencia-muerte-en-tarteso-ciclo-tarteso-al-descubierto</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 de piezas</v>
      </c>
      <c r="C214" s="85" t="str" cm="1">
        <f t="array" ref="C214">IFERROR(INDEX('03.Muestra'!$F$8:$F$42,SMALL(IF("Página Web"='03.Muestra'!$D$8:$D$42,ROW('03.Muestra'!$F$8:$F$42)-MIN(ROW('03.Muestra'!$D$8:$D$42))+1,""),ROW()-208)),"")</f>
        <v>https://marpa.madrid/fondos/buscador-piezas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https://marpa.madrid/investigacion/biblioteca-emeterio-cuadrado</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Publicaciones</v>
      </c>
      <c r="C216" s="85" t="str" cm="1">
        <f t="array" ref="C216">IFERROR(INDEX('03.Muestra'!$F$8:$F$42,SMALL(IF("Página Web"='03.Muestra'!$D$8:$D$42,ROW('03.Muestra'!$F$8:$F$42)-MIN(ROW('03.Muestra'!$D$8:$D$42))+1,""),ROW()-208)),"")</f>
        <v>https://marpa.madrid/investigacion/publicaciones</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https://marpa.madrid/aviso-legal</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Declaración Accesibilidad</v>
      </c>
      <c r="C218" s="85" t="str" cm="1">
        <f t="array" ref="C218">IFERROR(INDEX('03.Muestra'!$F$8:$F$42,SMALL(IF("Página Web"='03.Muestra'!$D$8:$D$42,ROW('03.Muestra'!$F$8:$F$42)-MIN(ROW('03.Muestra'!$D$8:$D$42))+1,""),ROW()-208)),"")</f>
        <v>https://marpa.madrid/accesibilidad</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https://marpa.madrid/sitemap</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https://marpa.madrid/</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 y funciones</v>
      </c>
      <c r="C249" s="85" t="str" cm="1">
        <f t="array" ref="C249">IFERROR(INDEX('03.Muestra'!$F$8:$F$42,SMALL(IF("Página Web"='03.Muestra'!$D$8:$D$42,ROW('03.Muestra'!$F$8:$F$42)-MIN(ROW('03.Muestra'!$D$8:$D$42))+1,""),ROW()-246)),"")</f>
        <v>https://marpa.madrid/museo/organizacion-y-funciones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Multimedia</v>
      </c>
      <c r="C250" s="85" t="str" cm="1">
        <f t="array" ref="C250">IFERROR(INDEX('03.Muestra'!$F$8:$F$42,SMALL(IF("Página Web"='03.Muestra'!$D$8:$D$42,ROW('03.Muestra'!$F$8:$F$42)-MIN(ROW('03.Muestra'!$D$8:$D$42))+1,""),ROW()-246)),"")</f>
        <v>https://marpa.madrid/actividades/multimedia</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Video</v>
      </c>
      <c r="C251" s="85" t="str" cm="1">
        <f t="array" ref="C251">IFERROR(INDEX('03.Muestra'!$F$8:$F$42,SMALL(IF("Página Web"='03.Muestra'!$D$8:$D$42,ROW('03.Muestra'!$F$8:$F$42)-MIN(ROW('03.Muestra'!$D$8:$D$42))+1,""),ROW()-246)),"")</f>
        <v>https://marpa.madrid/videos/conferencia-muerte-en-tarteso-ciclo-tarteso-al-descubierto</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 de piezas</v>
      </c>
      <c r="C252" s="85" t="str" cm="1">
        <f t="array" ref="C252">IFERROR(INDEX('03.Muestra'!$F$8:$F$42,SMALL(IF("Página Web"='03.Muestra'!$D$8:$D$42,ROW('03.Muestra'!$F$8:$F$42)-MIN(ROW('03.Muestra'!$D$8:$D$42))+1,""),ROW()-246)),"")</f>
        <v>https://marpa.madrid/fondos/buscador-piezas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https://marpa.madrid/investigacion/biblioteca-emeterio-cuadrado</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Publicaciones</v>
      </c>
      <c r="C254" s="85" t="str" cm="1">
        <f t="array" ref="C254">IFERROR(INDEX('03.Muestra'!$F$8:$F$42,SMALL(IF("Página Web"='03.Muestra'!$D$8:$D$42,ROW('03.Muestra'!$F$8:$F$42)-MIN(ROW('03.Muestra'!$D$8:$D$42))+1,""),ROW()-246)),"")</f>
        <v>https://marpa.madrid/investigacion/publicaciones</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https://marpa.madrid/aviso-legal</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Declaración Accesibilidad</v>
      </c>
      <c r="C256" s="85" t="str" cm="1">
        <f t="array" ref="C256">IFERROR(INDEX('03.Muestra'!$F$8:$F$42,SMALL(IF("Página Web"='03.Muestra'!$D$8:$D$42,ROW('03.Muestra'!$F$8:$F$42)-MIN(ROW('03.Muestra'!$D$8:$D$42))+1,""),ROW()-246)),"")</f>
        <v>https://marpa.madrid/accesibilidad</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https://marpa.madrid/sitemap</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https://marpa.madrid/</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 y funciones</v>
      </c>
      <c r="C287" s="85" t="str" cm="1">
        <f t="array" ref="C287">IFERROR(INDEX('03.Muestra'!$F$8:$F$42,SMALL(IF("Página Web"='03.Muestra'!$D$8:$D$42,ROW('03.Muestra'!$F$8:$F$42)-MIN(ROW('03.Muestra'!$D$8:$D$42))+1,""),ROW()-284)),"")</f>
        <v>https://marpa.madrid/museo/organizacion-y-funciones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Multimedia</v>
      </c>
      <c r="C288" s="85" t="str" cm="1">
        <f t="array" ref="C288">IFERROR(INDEX('03.Muestra'!$F$8:$F$42,SMALL(IF("Página Web"='03.Muestra'!$D$8:$D$42,ROW('03.Muestra'!$F$8:$F$42)-MIN(ROW('03.Muestra'!$D$8:$D$42))+1,""),ROW()-284)),"")</f>
        <v>https://marpa.madrid/actividades/multimedia</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Video</v>
      </c>
      <c r="C289" s="85" t="str" cm="1">
        <f t="array" ref="C289">IFERROR(INDEX('03.Muestra'!$F$8:$F$42,SMALL(IF("Página Web"='03.Muestra'!$D$8:$D$42,ROW('03.Muestra'!$F$8:$F$42)-MIN(ROW('03.Muestra'!$D$8:$D$42))+1,""),ROW()-284)),"")</f>
        <v>https://marpa.madrid/videos/conferencia-muerte-en-tarteso-ciclo-tarteso-al-descubierto</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 de piezas</v>
      </c>
      <c r="C290" s="85" t="str" cm="1">
        <f t="array" ref="C290">IFERROR(INDEX('03.Muestra'!$F$8:$F$42,SMALL(IF("Página Web"='03.Muestra'!$D$8:$D$42,ROW('03.Muestra'!$F$8:$F$42)-MIN(ROW('03.Muestra'!$D$8:$D$42))+1,""),ROW()-284)),"")</f>
        <v>https://marpa.madrid/fondos/buscador-piezas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https://marpa.madrid/investigacion/biblioteca-emeterio-cuadrado</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Publicaciones</v>
      </c>
      <c r="C292" s="85" t="str" cm="1">
        <f t="array" ref="C292">IFERROR(INDEX('03.Muestra'!$F$8:$F$42,SMALL(IF("Página Web"='03.Muestra'!$D$8:$D$42,ROW('03.Muestra'!$F$8:$F$42)-MIN(ROW('03.Muestra'!$D$8:$D$42))+1,""),ROW()-284)),"")</f>
        <v>https://marpa.madrid/investigacion/publicaciones</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https://marpa.madrid/aviso-legal</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Declaración Accesibilidad</v>
      </c>
      <c r="C294" s="85" t="str" cm="1">
        <f t="array" ref="C294">IFERROR(INDEX('03.Muestra'!$F$8:$F$42,SMALL(IF("Página Web"='03.Muestra'!$D$8:$D$42,ROW('03.Muestra'!$F$8:$F$42)-MIN(ROW('03.Muestra'!$D$8:$D$42))+1,""),ROW()-284)),"")</f>
        <v>https://marpa.madrid/accesibilidad</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https://marpa.madrid/sitemap</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https://marpa.madrid/</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 y funciones</v>
      </c>
      <c r="C325" s="85" t="str" cm="1">
        <f t="array" ref="C325">IFERROR(INDEX('03.Muestra'!$F$8:$F$42,SMALL(IF("Página Web"='03.Muestra'!$D$8:$D$42,ROW('03.Muestra'!$F$8:$F$42)-MIN(ROW('03.Muestra'!$D$8:$D$42))+1,""),ROW()-322)),"")</f>
        <v>https://marpa.madrid/museo/organizacion-y-funciones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Multimedia</v>
      </c>
      <c r="C326" s="85" t="str" cm="1">
        <f t="array" ref="C326">IFERROR(INDEX('03.Muestra'!$F$8:$F$42,SMALL(IF("Página Web"='03.Muestra'!$D$8:$D$42,ROW('03.Muestra'!$F$8:$F$42)-MIN(ROW('03.Muestra'!$D$8:$D$42))+1,""),ROW()-322)),"")</f>
        <v>https://marpa.madrid/actividades/multimedia</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Video</v>
      </c>
      <c r="C327" s="85" t="str" cm="1">
        <f t="array" ref="C327">IFERROR(INDEX('03.Muestra'!$F$8:$F$42,SMALL(IF("Página Web"='03.Muestra'!$D$8:$D$42,ROW('03.Muestra'!$F$8:$F$42)-MIN(ROW('03.Muestra'!$D$8:$D$42))+1,""),ROW()-322)),"")</f>
        <v>https://marpa.madrid/videos/conferencia-muerte-en-tarteso-ciclo-tarteso-al-descubierto</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 de piezas</v>
      </c>
      <c r="C328" s="85" t="str" cm="1">
        <f t="array" ref="C328">IFERROR(INDEX('03.Muestra'!$F$8:$F$42,SMALL(IF("Página Web"='03.Muestra'!$D$8:$D$42,ROW('03.Muestra'!$F$8:$F$42)-MIN(ROW('03.Muestra'!$D$8:$D$42))+1,""),ROW()-322)),"")</f>
        <v>https://marpa.madrid/fondos/buscador-piezas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https://marpa.madrid/investigacion/biblioteca-emeterio-cuadrado</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Publicaciones</v>
      </c>
      <c r="C330" s="85" t="str" cm="1">
        <f t="array" ref="C330">IFERROR(INDEX('03.Muestra'!$F$8:$F$42,SMALL(IF("Página Web"='03.Muestra'!$D$8:$D$42,ROW('03.Muestra'!$F$8:$F$42)-MIN(ROW('03.Muestra'!$D$8:$D$42))+1,""),ROW()-322)),"")</f>
        <v>https://marpa.madrid/investigacion/publicaciones</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https://marpa.madrid/aviso-legal</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Declaración Accesibilidad</v>
      </c>
      <c r="C332" s="85" t="str" cm="1">
        <f t="array" ref="C332">IFERROR(INDEX('03.Muestra'!$F$8:$F$42,SMALL(IF("Página Web"='03.Muestra'!$D$8:$D$42,ROW('03.Muestra'!$F$8:$F$42)-MIN(ROW('03.Muestra'!$D$8:$D$42))+1,""),ROW()-322)),"")</f>
        <v>https://marpa.madrid/accesibilidad</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https://marpa.madrid/sitemap</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https://marpa.madrid/</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 y funciones</v>
      </c>
      <c r="C363" s="85" t="str" cm="1">
        <f t="array" ref="C363">IFERROR(INDEX('03.Muestra'!$F$8:$F$42,SMALL(IF("Página Web"='03.Muestra'!$D$8:$D$42,ROW('03.Muestra'!$F$8:$F$42)-MIN(ROW('03.Muestra'!$D$8:$D$42))+1,""),ROW()-360)),"")</f>
        <v>https://marpa.madrid/museo/organizacion-y-funciones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Multimedia</v>
      </c>
      <c r="C364" s="85" t="str" cm="1">
        <f t="array" ref="C364">IFERROR(INDEX('03.Muestra'!$F$8:$F$42,SMALL(IF("Página Web"='03.Muestra'!$D$8:$D$42,ROW('03.Muestra'!$F$8:$F$42)-MIN(ROW('03.Muestra'!$D$8:$D$42))+1,""),ROW()-360)),"")</f>
        <v>https://marpa.madrid/actividades/multimedia</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Video</v>
      </c>
      <c r="C365" s="85" t="str" cm="1">
        <f t="array" ref="C365">IFERROR(INDEX('03.Muestra'!$F$8:$F$42,SMALL(IF("Página Web"='03.Muestra'!$D$8:$D$42,ROW('03.Muestra'!$F$8:$F$42)-MIN(ROW('03.Muestra'!$D$8:$D$42))+1,""),ROW()-360)),"")</f>
        <v>https://marpa.madrid/videos/conferencia-muerte-en-tarteso-ciclo-tarteso-al-descubierto</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 de piezas</v>
      </c>
      <c r="C366" s="85" t="str" cm="1">
        <f t="array" ref="C366">IFERROR(INDEX('03.Muestra'!$F$8:$F$42,SMALL(IF("Página Web"='03.Muestra'!$D$8:$D$42,ROW('03.Muestra'!$F$8:$F$42)-MIN(ROW('03.Muestra'!$D$8:$D$42))+1,""),ROW()-360)),"")</f>
        <v>https://marpa.madrid/fondos/buscador-piezas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Biblioteca</v>
      </c>
      <c r="C367" s="85" t="str" cm="1">
        <f t="array" ref="C367">IFERROR(INDEX('03.Muestra'!$F$8:$F$42,SMALL(IF("Página Web"='03.Muestra'!$D$8:$D$42,ROW('03.Muestra'!$F$8:$F$42)-MIN(ROW('03.Muestra'!$D$8:$D$42))+1,""),ROW()-360)),"")</f>
        <v>https://marpa.madrid/investigacion/biblioteca-emeterio-cuadrado</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Publicaciones</v>
      </c>
      <c r="C368" s="85" t="str" cm="1">
        <f t="array" ref="C368">IFERROR(INDEX('03.Muestra'!$F$8:$F$42,SMALL(IF("Página Web"='03.Muestra'!$D$8:$D$42,ROW('03.Muestra'!$F$8:$F$42)-MIN(ROW('03.Muestra'!$D$8:$D$42))+1,""),ROW()-360)),"")</f>
        <v>https://marpa.madrid/investigacion/publicaciones</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https://marpa.madrid/aviso-legal</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Declaración Accesibilidad</v>
      </c>
      <c r="C370" s="85" t="str" cm="1">
        <f t="array" ref="C370">IFERROR(INDEX('03.Muestra'!$F$8:$F$42,SMALL(IF("Página Web"='03.Muestra'!$D$8:$D$42,ROW('03.Muestra'!$F$8:$F$42)-MIN(ROW('03.Muestra'!$D$8:$D$42))+1,""),ROW()-360)),"")</f>
        <v>https://marpa.madrid/accesibilidad</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https://marpa.madrid/sitemap</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https://marpa.madrid/</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11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 y funciones</v>
      </c>
      <c r="C401" s="85" t="str" cm="1">
        <f t="array" ref="C401">IFERROR(INDEX('03.Muestra'!$F$8:$F$42,SMALL(IF("Página Web"='03.Muestra'!$D$8:$D$42,ROW('03.Muestra'!$F$8:$F$42)-MIN(ROW('03.Muestra'!$D$8:$D$42))+1,""),ROW()-398)),"")</f>
        <v>https://marpa.madrid/museo/organizacion-y-funciones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Multimedia</v>
      </c>
      <c r="C402" s="85" t="str" cm="1">
        <f t="array" ref="C402">IFERROR(INDEX('03.Muestra'!$F$8:$F$42,SMALL(IF("Página Web"='03.Muestra'!$D$8:$D$42,ROW('03.Muestra'!$F$8:$F$42)-MIN(ROW('03.Muestra'!$D$8:$D$42))+1,""),ROW()-398)),"")</f>
        <v>https://marpa.madrid/actividades/multimedia</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Video</v>
      </c>
      <c r="C403" s="85" t="str" cm="1">
        <f t="array" ref="C403">IFERROR(INDEX('03.Muestra'!$F$8:$F$42,SMALL(IF("Página Web"='03.Muestra'!$D$8:$D$42,ROW('03.Muestra'!$F$8:$F$42)-MIN(ROW('03.Muestra'!$D$8:$D$42))+1,""),ROW()-398)),"")</f>
        <v>https://marpa.madrid/videos/conferencia-muerte-en-tarteso-ciclo-tarteso-al-descubierto</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 de piezas</v>
      </c>
      <c r="C404" s="85" t="str" cm="1">
        <f t="array" ref="C404">IFERROR(INDEX('03.Muestra'!$F$8:$F$42,SMALL(IF("Página Web"='03.Muestra'!$D$8:$D$42,ROW('03.Muestra'!$F$8:$F$42)-MIN(ROW('03.Muestra'!$D$8:$D$42))+1,""),ROW()-398)),"")</f>
        <v>https://marpa.madrid/fondos/buscador-piezas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Biblioteca</v>
      </c>
      <c r="C405" s="85" t="str" cm="1">
        <f t="array" ref="C405">IFERROR(INDEX('03.Muestra'!$F$8:$F$42,SMALL(IF("Página Web"='03.Muestra'!$D$8:$D$42,ROW('03.Muestra'!$F$8:$F$42)-MIN(ROW('03.Muestra'!$D$8:$D$42))+1,""),ROW()-398)),"")</f>
        <v>https://marpa.madrid/investigacion/biblioteca-emeterio-cuadrado</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Publicaciones</v>
      </c>
      <c r="C406" s="85" t="str" cm="1">
        <f t="array" ref="C406">IFERROR(INDEX('03.Muestra'!$F$8:$F$42,SMALL(IF("Página Web"='03.Muestra'!$D$8:$D$42,ROW('03.Muestra'!$F$8:$F$42)-MIN(ROW('03.Muestra'!$D$8:$D$42))+1,""),ROW()-398)),"")</f>
        <v>https://marpa.madrid/investigacion/publicaciones</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https://marpa.madrid/aviso-legal</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Declaración Accesibilidad</v>
      </c>
      <c r="C408" s="85" t="str" cm="1">
        <f t="array" ref="C408">IFERROR(INDEX('03.Muestra'!$F$8:$F$42,SMALL(IF("Página Web"='03.Muestra'!$D$8:$D$42,ROW('03.Muestra'!$F$8:$F$42)-MIN(ROW('03.Muestra'!$D$8:$D$42))+1,""),ROW()-398)),"")</f>
        <v>https://marpa.madrid/accesibilidad</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https://marpa.madrid/sitemap</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https://marpa.madrid/</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 y funciones</v>
      </c>
      <c r="C439" s="85" t="str" cm="1">
        <f t="array" ref="C439">IFERROR(INDEX('03.Muestra'!$F$8:$F$42,SMALL(IF("Página Web"='03.Muestra'!$D$8:$D$42,ROW('03.Muestra'!$F$8:$F$42)-MIN(ROW('03.Muestra'!$D$8:$D$42))+1,""),ROW()-436)),"")</f>
        <v>https://marpa.madrid/museo/organizacion-y-funciones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Multimedia</v>
      </c>
      <c r="C440" s="85" t="str" cm="1">
        <f t="array" ref="C440">IFERROR(INDEX('03.Muestra'!$F$8:$F$42,SMALL(IF("Página Web"='03.Muestra'!$D$8:$D$42,ROW('03.Muestra'!$F$8:$F$42)-MIN(ROW('03.Muestra'!$D$8:$D$42))+1,""),ROW()-436)),"")</f>
        <v>https://marpa.madrid/actividades/multimedia</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Video</v>
      </c>
      <c r="C441" s="85" t="str" cm="1">
        <f t="array" ref="C441">IFERROR(INDEX('03.Muestra'!$F$8:$F$42,SMALL(IF("Página Web"='03.Muestra'!$D$8:$D$42,ROW('03.Muestra'!$F$8:$F$42)-MIN(ROW('03.Muestra'!$D$8:$D$42))+1,""),ROW()-436)),"")</f>
        <v>https://marpa.madrid/videos/conferencia-muerte-en-tarteso-ciclo-tarteso-al-descubierto</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 de piezas</v>
      </c>
      <c r="C442" s="85" t="str" cm="1">
        <f t="array" ref="C442">IFERROR(INDEX('03.Muestra'!$F$8:$F$42,SMALL(IF("Página Web"='03.Muestra'!$D$8:$D$42,ROW('03.Muestra'!$F$8:$F$42)-MIN(ROW('03.Muestra'!$D$8:$D$42))+1,""),ROW()-436)),"")</f>
        <v>https://marpa.madrid/fondos/buscador-piezas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Biblioteca</v>
      </c>
      <c r="C443" s="85" t="str" cm="1">
        <f t="array" ref="C443">IFERROR(INDEX('03.Muestra'!$F$8:$F$42,SMALL(IF("Página Web"='03.Muestra'!$D$8:$D$42,ROW('03.Muestra'!$F$8:$F$42)-MIN(ROW('03.Muestra'!$D$8:$D$42))+1,""),ROW()-436)),"")</f>
        <v>https://marpa.madrid/investigacion/biblioteca-emeterio-cuadrado</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Publicaciones</v>
      </c>
      <c r="C444" s="85" t="str" cm="1">
        <f t="array" ref="C444">IFERROR(INDEX('03.Muestra'!$F$8:$F$42,SMALL(IF("Página Web"='03.Muestra'!$D$8:$D$42,ROW('03.Muestra'!$F$8:$F$42)-MIN(ROW('03.Muestra'!$D$8:$D$42))+1,""),ROW()-436)),"")</f>
        <v>https://marpa.madrid/investigacion/publicaciones</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https://marpa.madrid/aviso-legal</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Declaración Accesibilidad</v>
      </c>
      <c r="C446" s="85" t="str" cm="1">
        <f t="array" ref="C446">IFERROR(INDEX('03.Muestra'!$F$8:$F$42,SMALL(IF("Página Web"='03.Muestra'!$D$8:$D$42,ROW('03.Muestra'!$F$8:$F$42)-MIN(ROW('03.Muestra'!$D$8:$D$42))+1,""),ROW()-436)),"")</f>
        <v>https://marpa.madrid/accesibilidad</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https://marpa.madrid/sitemap</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https://marpa.madrid/</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11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 y funciones</v>
      </c>
      <c r="C477" s="85" t="str" cm="1">
        <f t="array" ref="C477">IFERROR(INDEX('03.Muestra'!$F$8:$F$42,SMALL(IF("Página Web"='03.Muestra'!$D$8:$D$42,ROW('03.Muestra'!$F$8:$F$42)-MIN(ROW('03.Muestra'!$D$8:$D$42))+1,""),ROW()-474)),"")</f>
        <v>https://marpa.madrid/museo/organizacion-y-funciones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Multimedia</v>
      </c>
      <c r="C478" s="85" t="str" cm="1">
        <f t="array" ref="C478">IFERROR(INDEX('03.Muestra'!$F$8:$F$42,SMALL(IF("Página Web"='03.Muestra'!$D$8:$D$42,ROW('03.Muestra'!$F$8:$F$42)-MIN(ROW('03.Muestra'!$D$8:$D$42))+1,""),ROW()-474)),"")</f>
        <v>https://marpa.madrid/actividades/multimedia</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Video</v>
      </c>
      <c r="C479" s="85" t="str" cm="1">
        <f t="array" ref="C479">IFERROR(INDEX('03.Muestra'!$F$8:$F$42,SMALL(IF("Página Web"='03.Muestra'!$D$8:$D$42,ROW('03.Muestra'!$F$8:$F$42)-MIN(ROW('03.Muestra'!$D$8:$D$42))+1,""),ROW()-474)),"")</f>
        <v>https://marpa.madrid/videos/conferencia-muerte-en-tarteso-ciclo-tarteso-al-descubierto</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 de piezas</v>
      </c>
      <c r="C480" s="85" t="str" cm="1">
        <f t="array" ref="C480">IFERROR(INDEX('03.Muestra'!$F$8:$F$42,SMALL(IF("Página Web"='03.Muestra'!$D$8:$D$42,ROW('03.Muestra'!$F$8:$F$42)-MIN(ROW('03.Muestra'!$D$8:$D$42))+1,""),ROW()-474)),"")</f>
        <v>https://marpa.madrid/fondos/buscador-piezas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Biblioteca</v>
      </c>
      <c r="C481" s="85" t="str" cm="1">
        <f t="array" ref="C481">IFERROR(INDEX('03.Muestra'!$F$8:$F$42,SMALL(IF("Página Web"='03.Muestra'!$D$8:$D$42,ROW('03.Muestra'!$F$8:$F$42)-MIN(ROW('03.Muestra'!$D$8:$D$42))+1,""),ROW()-474)),"")</f>
        <v>https://marpa.madrid/investigacion/biblioteca-emeterio-cuadrado</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Publicaciones</v>
      </c>
      <c r="C482" s="85" t="str" cm="1">
        <f t="array" ref="C482">IFERROR(INDEX('03.Muestra'!$F$8:$F$42,SMALL(IF("Página Web"='03.Muestra'!$D$8:$D$42,ROW('03.Muestra'!$F$8:$F$42)-MIN(ROW('03.Muestra'!$D$8:$D$42))+1,""),ROW()-474)),"")</f>
        <v>https://marpa.madrid/investigacion/publicaciones</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https://marpa.madrid/aviso-legal</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Declaración Accesibilidad</v>
      </c>
      <c r="C484" s="85" t="str" cm="1">
        <f t="array" ref="C484">IFERROR(INDEX('03.Muestra'!$F$8:$F$42,SMALL(IF("Página Web"='03.Muestra'!$D$8:$D$42,ROW('03.Muestra'!$F$8:$F$42)-MIN(ROW('03.Muestra'!$D$8:$D$42))+1,""),ROW()-474)),"")</f>
        <v>https://marpa.madrid/accesibilidad</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https://marpa.madrid/sitemap</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https://marpa.madrid/</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11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 y funciones</v>
      </c>
      <c r="C515" s="85" t="str" cm="1">
        <f t="array" ref="C515">IFERROR(INDEX('03.Muestra'!$F$8:$F$42,SMALL(IF("Página Web"='03.Muestra'!$D$8:$D$42,ROW('03.Muestra'!$F$8:$F$42)-MIN(ROW('03.Muestra'!$D$8:$D$42))+1,""),ROW()-512)),"")</f>
        <v>https://marpa.madrid/museo/organizacion-y-funciones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Multimedia</v>
      </c>
      <c r="C516" s="85" t="str" cm="1">
        <f t="array" ref="C516">IFERROR(INDEX('03.Muestra'!$F$8:$F$42,SMALL(IF("Página Web"='03.Muestra'!$D$8:$D$42,ROW('03.Muestra'!$F$8:$F$42)-MIN(ROW('03.Muestra'!$D$8:$D$42))+1,""),ROW()-512)),"")</f>
        <v>https://marpa.madrid/actividades/multimedia</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Video</v>
      </c>
      <c r="C517" s="85" t="str" cm="1">
        <f t="array" ref="C517">IFERROR(INDEX('03.Muestra'!$F$8:$F$42,SMALL(IF("Página Web"='03.Muestra'!$D$8:$D$42,ROW('03.Muestra'!$F$8:$F$42)-MIN(ROW('03.Muestra'!$D$8:$D$42))+1,""),ROW()-512)),"")</f>
        <v>https://marpa.madrid/videos/conferencia-muerte-en-tarteso-ciclo-tarteso-al-descubierto</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 de piezas</v>
      </c>
      <c r="C518" s="85" t="str" cm="1">
        <f t="array" ref="C518">IFERROR(INDEX('03.Muestra'!$F$8:$F$42,SMALL(IF("Página Web"='03.Muestra'!$D$8:$D$42,ROW('03.Muestra'!$F$8:$F$42)-MIN(ROW('03.Muestra'!$D$8:$D$42))+1,""),ROW()-512)),"")</f>
        <v>https://marpa.madrid/fondos/buscador-piezas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Biblioteca</v>
      </c>
      <c r="C519" s="85" t="str" cm="1">
        <f t="array" ref="C519">IFERROR(INDEX('03.Muestra'!$F$8:$F$42,SMALL(IF("Página Web"='03.Muestra'!$D$8:$D$42,ROW('03.Muestra'!$F$8:$F$42)-MIN(ROW('03.Muestra'!$D$8:$D$42))+1,""),ROW()-512)),"")</f>
        <v>https://marpa.madrid/investigacion/biblioteca-emeterio-cuadrado</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Publicaciones</v>
      </c>
      <c r="C520" s="85" t="str" cm="1">
        <f t="array" ref="C520">IFERROR(INDEX('03.Muestra'!$F$8:$F$42,SMALL(IF("Página Web"='03.Muestra'!$D$8:$D$42,ROW('03.Muestra'!$F$8:$F$42)-MIN(ROW('03.Muestra'!$D$8:$D$42))+1,""),ROW()-512)),"")</f>
        <v>https://marpa.madrid/investigacion/publicaciones</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https://marpa.madrid/aviso-legal</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Declaración Accesibilidad</v>
      </c>
      <c r="C522" s="85" t="str" cm="1">
        <f t="array" ref="C522">IFERROR(INDEX('03.Muestra'!$F$8:$F$42,SMALL(IF("Página Web"='03.Muestra'!$D$8:$D$42,ROW('03.Muestra'!$F$8:$F$42)-MIN(ROW('03.Muestra'!$D$8:$D$42))+1,""),ROW()-512)),"")</f>
        <v>https://marpa.madrid/accesibilidad</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https://marpa.madrid/sitemap</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https://marpa.madrid/</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 y funciones</v>
      </c>
      <c r="C553" s="85" t="str" cm="1">
        <f t="array" ref="C553">IFERROR(INDEX('03.Muestra'!$F$8:$F$42,SMALL(IF("Página Web"='03.Muestra'!$D$8:$D$42,ROW('03.Muestra'!$F$8:$F$42)-MIN(ROW('03.Muestra'!$D$8:$D$42))+1,""),ROW()-550)),"")</f>
        <v>https://marpa.madrid/museo/organizacion-y-funciones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Multimedia</v>
      </c>
      <c r="C554" s="85" t="str" cm="1">
        <f t="array" ref="C554">IFERROR(INDEX('03.Muestra'!$F$8:$F$42,SMALL(IF("Página Web"='03.Muestra'!$D$8:$D$42,ROW('03.Muestra'!$F$8:$F$42)-MIN(ROW('03.Muestra'!$D$8:$D$42))+1,""),ROW()-550)),"")</f>
        <v>https://marpa.madrid/actividades/multimedia</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Video</v>
      </c>
      <c r="C555" s="85" t="str" cm="1">
        <f t="array" ref="C555">IFERROR(INDEX('03.Muestra'!$F$8:$F$42,SMALL(IF("Página Web"='03.Muestra'!$D$8:$D$42,ROW('03.Muestra'!$F$8:$F$42)-MIN(ROW('03.Muestra'!$D$8:$D$42))+1,""),ROW()-550)),"")</f>
        <v>https://marpa.madrid/videos/conferencia-muerte-en-tarteso-ciclo-tarteso-al-descubierto</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 de piezas</v>
      </c>
      <c r="C556" s="85" t="str" cm="1">
        <f t="array" ref="C556">IFERROR(INDEX('03.Muestra'!$F$8:$F$42,SMALL(IF("Página Web"='03.Muestra'!$D$8:$D$42,ROW('03.Muestra'!$F$8:$F$42)-MIN(ROW('03.Muestra'!$D$8:$D$42))+1,""),ROW()-550)),"")</f>
        <v>https://marpa.madrid/fondos/buscador-piezas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Biblioteca</v>
      </c>
      <c r="C557" s="85" t="str" cm="1">
        <f t="array" ref="C557">IFERROR(INDEX('03.Muestra'!$F$8:$F$42,SMALL(IF("Página Web"='03.Muestra'!$D$8:$D$42,ROW('03.Muestra'!$F$8:$F$42)-MIN(ROW('03.Muestra'!$D$8:$D$42))+1,""),ROW()-550)),"")</f>
        <v>https://marpa.madrid/investigacion/biblioteca-emeterio-cuadrado</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Publicaciones</v>
      </c>
      <c r="C558" s="85" t="str" cm="1">
        <f t="array" ref="C558">IFERROR(INDEX('03.Muestra'!$F$8:$F$42,SMALL(IF("Página Web"='03.Muestra'!$D$8:$D$42,ROW('03.Muestra'!$F$8:$F$42)-MIN(ROW('03.Muestra'!$D$8:$D$42))+1,""),ROW()-550)),"")</f>
        <v>https://marpa.madrid/investigacion/publicaciones</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https://marpa.madrid/aviso-legal</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Declaración Accesibilidad</v>
      </c>
      <c r="C560" s="85" t="str" cm="1">
        <f t="array" ref="C560">IFERROR(INDEX('03.Muestra'!$F$8:$F$42,SMALL(IF("Página Web"='03.Muestra'!$D$8:$D$42,ROW('03.Muestra'!$F$8:$F$42)-MIN(ROW('03.Muestra'!$D$8:$D$42))+1,""),ROW()-550)),"")</f>
        <v>https://marpa.madrid/accesibilidad</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https://marpa.madrid/sitemap</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https://marpa.madrid/</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11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 y funciones</v>
      </c>
      <c r="C591" s="85" t="str" cm="1">
        <f t="array" ref="C591">IFERROR(INDEX('03.Muestra'!$F$8:$F$42,SMALL(IF("Página Web"='03.Muestra'!$D$8:$D$42,ROW('03.Muestra'!$F$8:$F$42)-MIN(ROW('03.Muestra'!$D$8:$D$42))+1,""),ROW()-588)),"")</f>
        <v>https://marpa.madrid/museo/organizacion-y-funciones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Multimedia</v>
      </c>
      <c r="C592" s="85" t="str" cm="1">
        <f t="array" ref="C592">IFERROR(INDEX('03.Muestra'!$F$8:$F$42,SMALL(IF("Página Web"='03.Muestra'!$D$8:$D$42,ROW('03.Muestra'!$F$8:$F$42)-MIN(ROW('03.Muestra'!$D$8:$D$42))+1,""),ROW()-588)),"")</f>
        <v>https://marpa.madrid/actividades/multimedia</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Video</v>
      </c>
      <c r="C593" s="85" t="str" cm="1">
        <f t="array" ref="C593">IFERROR(INDEX('03.Muestra'!$F$8:$F$42,SMALL(IF("Página Web"='03.Muestra'!$D$8:$D$42,ROW('03.Muestra'!$F$8:$F$42)-MIN(ROW('03.Muestra'!$D$8:$D$42))+1,""),ROW()-588)),"")</f>
        <v>https://marpa.madrid/videos/conferencia-muerte-en-tarteso-ciclo-tarteso-al-descubierto</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 de piezas</v>
      </c>
      <c r="C594" s="85" t="str" cm="1">
        <f t="array" ref="C594">IFERROR(INDEX('03.Muestra'!$F$8:$F$42,SMALL(IF("Página Web"='03.Muestra'!$D$8:$D$42,ROW('03.Muestra'!$F$8:$F$42)-MIN(ROW('03.Muestra'!$D$8:$D$42))+1,""),ROW()-588)),"")</f>
        <v>https://marpa.madrid/fondos/buscador-piezas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Biblioteca</v>
      </c>
      <c r="C595" s="85" t="str" cm="1">
        <f t="array" ref="C595">IFERROR(INDEX('03.Muestra'!$F$8:$F$42,SMALL(IF("Página Web"='03.Muestra'!$D$8:$D$42,ROW('03.Muestra'!$F$8:$F$42)-MIN(ROW('03.Muestra'!$D$8:$D$42))+1,""),ROW()-588)),"")</f>
        <v>https://marpa.madrid/investigacion/biblioteca-emeterio-cuadrado</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Publicaciones</v>
      </c>
      <c r="C596" s="85" t="str" cm="1">
        <f t="array" ref="C596">IFERROR(INDEX('03.Muestra'!$F$8:$F$42,SMALL(IF("Página Web"='03.Muestra'!$D$8:$D$42,ROW('03.Muestra'!$F$8:$F$42)-MIN(ROW('03.Muestra'!$D$8:$D$42))+1,""),ROW()-588)),"")</f>
        <v>https://marpa.madrid/investigacion/publicaciones</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https://marpa.madrid/aviso-legal</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Declaración Accesibilidad</v>
      </c>
      <c r="C598" s="85" t="str" cm="1">
        <f t="array" ref="C598">IFERROR(INDEX('03.Muestra'!$F$8:$F$42,SMALL(IF("Página Web"='03.Muestra'!$D$8:$D$42,ROW('03.Muestra'!$F$8:$F$42)-MIN(ROW('03.Muestra'!$D$8:$D$42))+1,""),ROW()-588)),"")</f>
        <v>https://marpa.madrid/accesibilidad</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https://marpa.madrid/sitemap</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https://marpa.madrid/</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11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 y funciones</v>
      </c>
      <c r="C629" s="85" t="str" cm="1">
        <f t="array" ref="C629">IFERROR(INDEX('03.Muestra'!$F$8:$F$42,SMALL(IF("Página Web"='03.Muestra'!$D$8:$D$42,ROW('03.Muestra'!$F$8:$F$42)-MIN(ROW('03.Muestra'!$D$8:$D$42))+1,""),ROW()-626)),"")</f>
        <v>https://marpa.madrid/museo/organizacion-y-funciones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Multimedia</v>
      </c>
      <c r="C630" s="85" t="str" cm="1">
        <f t="array" ref="C630">IFERROR(INDEX('03.Muestra'!$F$8:$F$42,SMALL(IF("Página Web"='03.Muestra'!$D$8:$D$42,ROW('03.Muestra'!$F$8:$F$42)-MIN(ROW('03.Muestra'!$D$8:$D$42))+1,""),ROW()-626)),"")</f>
        <v>https://marpa.madrid/actividades/multimedia</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Video</v>
      </c>
      <c r="C631" s="85" t="str" cm="1">
        <f t="array" ref="C631">IFERROR(INDEX('03.Muestra'!$F$8:$F$42,SMALL(IF("Página Web"='03.Muestra'!$D$8:$D$42,ROW('03.Muestra'!$F$8:$F$42)-MIN(ROW('03.Muestra'!$D$8:$D$42))+1,""),ROW()-626)),"")</f>
        <v>https://marpa.madrid/videos/conferencia-muerte-en-tarteso-ciclo-tarteso-al-descubierto</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 de piezas</v>
      </c>
      <c r="C632" s="85" t="str" cm="1">
        <f t="array" ref="C632">IFERROR(INDEX('03.Muestra'!$F$8:$F$42,SMALL(IF("Página Web"='03.Muestra'!$D$8:$D$42,ROW('03.Muestra'!$F$8:$F$42)-MIN(ROW('03.Muestra'!$D$8:$D$42))+1,""),ROW()-626)),"")</f>
        <v>https://marpa.madrid/fondos/buscador-piezas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Biblioteca</v>
      </c>
      <c r="C633" s="85" t="str" cm="1">
        <f t="array" ref="C633">IFERROR(INDEX('03.Muestra'!$F$8:$F$42,SMALL(IF("Página Web"='03.Muestra'!$D$8:$D$42,ROW('03.Muestra'!$F$8:$F$42)-MIN(ROW('03.Muestra'!$D$8:$D$42))+1,""),ROW()-626)),"")</f>
        <v>https://marpa.madrid/investigacion/biblioteca-emeterio-cuadrado</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Publicaciones</v>
      </c>
      <c r="C634" s="85" t="str" cm="1">
        <f t="array" ref="C634">IFERROR(INDEX('03.Muestra'!$F$8:$F$42,SMALL(IF("Página Web"='03.Muestra'!$D$8:$D$42,ROW('03.Muestra'!$F$8:$F$42)-MIN(ROW('03.Muestra'!$D$8:$D$42))+1,""),ROW()-626)),"")</f>
        <v>https://marpa.madrid/investigacion/publicaciones</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https://marpa.madrid/aviso-legal</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Declaración Accesibilidad</v>
      </c>
      <c r="C636" s="85" t="str" cm="1">
        <f t="array" ref="C636">IFERROR(INDEX('03.Muestra'!$F$8:$F$42,SMALL(IF("Página Web"='03.Muestra'!$D$8:$D$42,ROW('03.Muestra'!$F$8:$F$42)-MIN(ROW('03.Muestra'!$D$8:$D$42))+1,""),ROW()-626)),"")</f>
        <v>https://marpa.madrid/accesibilidad</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https://marpa.madrid/sitemap</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https://marpa.madrid/</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11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 y funciones</v>
      </c>
      <c r="C667" s="85" t="str" cm="1">
        <f t="array" ref="C667">IFERROR(INDEX('03.Muestra'!$F$8:$F$42,SMALL(IF("Página Web"='03.Muestra'!$D$8:$D$42,ROW('03.Muestra'!$F$8:$F$42)-MIN(ROW('03.Muestra'!$D$8:$D$42))+1,""),ROW()-664)),"")</f>
        <v>https://marpa.madrid/museo/organizacion-y-funciones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Multimedia</v>
      </c>
      <c r="C668" s="85" t="str" cm="1">
        <f t="array" ref="C668">IFERROR(INDEX('03.Muestra'!$F$8:$F$42,SMALL(IF("Página Web"='03.Muestra'!$D$8:$D$42,ROW('03.Muestra'!$F$8:$F$42)-MIN(ROW('03.Muestra'!$D$8:$D$42))+1,""),ROW()-664)),"")</f>
        <v>https://marpa.madrid/actividades/multimedia</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Video</v>
      </c>
      <c r="C669" s="85" t="str" cm="1">
        <f t="array" ref="C669">IFERROR(INDEX('03.Muestra'!$F$8:$F$42,SMALL(IF("Página Web"='03.Muestra'!$D$8:$D$42,ROW('03.Muestra'!$F$8:$F$42)-MIN(ROW('03.Muestra'!$D$8:$D$42))+1,""),ROW()-664)),"")</f>
        <v>https://marpa.madrid/videos/conferencia-muerte-en-tarteso-ciclo-tarteso-al-descubierto</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 de piezas</v>
      </c>
      <c r="C670" s="85" t="str" cm="1">
        <f t="array" ref="C670">IFERROR(INDEX('03.Muestra'!$F$8:$F$42,SMALL(IF("Página Web"='03.Muestra'!$D$8:$D$42,ROW('03.Muestra'!$F$8:$F$42)-MIN(ROW('03.Muestra'!$D$8:$D$42))+1,""),ROW()-664)),"")</f>
        <v>https://marpa.madrid/fondos/buscador-piezas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Biblioteca</v>
      </c>
      <c r="C671" s="85" t="str" cm="1">
        <f t="array" ref="C671">IFERROR(INDEX('03.Muestra'!$F$8:$F$42,SMALL(IF("Página Web"='03.Muestra'!$D$8:$D$42,ROW('03.Muestra'!$F$8:$F$42)-MIN(ROW('03.Muestra'!$D$8:$D$42))+1,""),ROW()-664)),"")</f>
        <v>https://marpa.madrid/investigacion/biblioteca-emeterio-cuadrado</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Publicaciones</v>
      </c>
      <c r="C672" s="85" t="str" cm="1">
        <f t="array" ref="C672">IFERROR(INDEX('03.Muestra'!$F$8:$F$42,SMALL(IF("Página Web"='03.Muestra'!$D$8:$D$42,ROW('03.Muestra'!$F$8:$F$42)-MIN(ROW('03.Muestra'!$D$8:$D$42))+1,""),ROW()-664)),"")</f>
        <v>https://marpa.madrid/investigacion/publicaciones</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https://marpa.madrid/aviso-legal</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Declaración Accesibilidad</v>
      </c>
      <c r="C674" s="85" t="str" cm="1">
        <f t="array" ref="C674">IFERROR(INDEX('03.Muestra'!$F$8:$F$42,SMALL(IF("Página Web"='03.Muestra'!$D$8:$D$42,ROW('03.Muestra'!$F$8:$F$42)-MIN(ROW('03.Muestra'!$D$8:$D$42))+1,""),ROW()-664)),"")</f>
        <v>https://marpa.madrid/accesibilidad</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https://marpa.madrid/sitemap</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https://marpa.madrid/</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 y funciones</v>
      </c>
      <c r="C705" s="85" t="str" cm="1">
        <f t="array" ref="C705">IFERROR(INDEX('03.Muestra'!$F$8:$F$42,SMALL(IF("Página Web"='03.Muestra'!$D$8:$D$42,ROW('03.Muestra'!$F$8:$F$42)-MIN(ROW('03.Muestra'!$D$8:$D$42))+1,""),ROW()-702)),"")</f>
        <v>https://marpa.madrid/museo/organizacion-y-funciones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Multimedia</v>
      </c>
      <c r="C706" s="85" t="str" cm="1">
        <f t="array" ref="C706">IFERROR(INDEX('03.Muestra'!$F$8:$F$42,SMALL(IF("Página Web"='03.Muestra'!$D$8:$D$42,ROW('03.Muestra'!$F$8:$F$42)-MIN(ROW('03.Muestra'!$D$8:$D$42))+1,""),ROW()-702)),"")</f>
        <v>https://marpa.madrid/actividades/multimedia</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Video</v>
      </c>
      <c r="C707" s="85" t="str" cm="1">
        <f t="array" ref="C707">IFERROR(INDEX('03.Muestra'!$F$8:$F$42,SMALL(IF("Página Web"='03.Muestra'!$D$8:$D$42,ROW('03.Muestra'!$F$8:$F$42)-MIN(ROW('03.Muestra'!$D$8:$D$42))+1,""),ROW()-702)),"")</f>
        <v>https://marpa.madrid/videos/conferencia-muerte-en-tarteso-ciclo-tarteso-al-descubierto</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 de piezas</v>
      </c>
      <c r="C708" s="85" t="str" cm="1">
        <f t="array" ref="C708">IFERROR(INDEX('03.Muestra'!$F$8:$F$42,SMALL(IF("Página Web"='03.Muestra'!$D$8:$D$42,ROW('03.Muestra'!$F$8:$F$42)-MIN(ROW('03.Muestra'!$D$8:$D$42))+1,""),ROW()-702)),"")</f>
        <v>https://marpa.madrid/fondos/buscador-piezas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Biblioteca</v>
      </c>
      <c r="C709" s="85" t="str" cm="1">
        <f t="array" ref="C709">IFERROR(INDEX('03.Muestra'!$F$8:$F$42,SMALL(IF("Página Web"='03.Muestra'!$D$8:$D$42,ROW('03.Muestra'!$F$8:$F$42)-MIN(ROW('03.Muestra'!$D$8:$D$42))+1,""),ROW()-702)),"")</f>
        <v>https://marpa.madrid/investigacion/biblioteca-emeterio-cuadrado</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Publicaciones</v>
      </c>
      <c r="C710" s="85" t="str" cm="1">
        <f t="array" ref="C710">IFERROR(INDEX('03.Muestra'!$F$8:$F$42,SMALL(IF("Página Web"='03.Muestra'!$D$8:$D$42,ROW('03.Muestra'!$F$8:$F$42)-MIN(ROW('03.Muestra'!$D$8:$D$42))+1,""),ROW()-702)),"")</f>
        <v>https://marpa.madrid/investigacion/publicaciones</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https://marpa.madrid/aviso-legal</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Declaración Accesibilidad</v>
      </c>
      <c r="C712" s="85" t="str" cm="1">
        <f t="array" ref="C712">IFERROR(INDEX('03.Muestra'!$F$8:$F$42,SMALL(IF("Página Web"='03.Muestra'!$D$8:$D$42,ROW('03.Muestra'!$F$8:$F$42)-MIN(ROW('03.Muestra'!$D$8:$D$42))+1,""),ROW()-702)),"")</f>
        <v>https://marpa.madrid/accesibilidad</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https://marpa.madrid/sitemap</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25" priority="483" stopIfTrue="1" operator="equal">
      <formula>"ERR"</formula>
    </cfRule>
  </conditionalFormatting>
  <conditionalFormatting sqref="D21:D53 D59:D92 D437:D471 D475:D509 D551:D585 D589:D623 F19:J19 F57:J57 F437:J437 F475:J475 F551:J551 F589:J589 F95:J95 F133:J133 F171:J171 F209:J209 F247:J247 F285:J285 F323:J323 F361:J361 F399:J399 F513:J513 F627:J627 F665:J665 F703:J703">
    <cfRule type="expression" dxfId="1524" priority="477" stopIfTrue="1">
      <formula>ISBLANK(D19)</formula>
    </cfRule>
    <cfRule type="cellIs" dxfId="1523" priority="478" stopIfTrue="1" operator="equal">
      <formula>"Pasa"</formula>
    </cfRule>
    <cfRule type="cellIs" dxfId="1522" priority="479" stopIfTrue="1" operator="equal">
      <formula>"Falla"</formula>
    </cfRule>
    <cfRule type="cellIs" dxfId="1521" priority="480" stopIfTrue="1" operator="equal">
      <formula>"N/A"</formula>
    </cfRule>
    <cfRule type="cellIs" dxfId="1520" priority="481" stopIfTrue="1" operator="equal">
      <formula>"N/T"</formula>
    </cfRule>
    <cfRule type="cellIs" dxfId="1519" priority="482" stopIfTrue="1" operator="equal">
      <formula>"N/D"</formula>
    </cfRule>
  </conditionalFormatting>
  <conditionalFormatting sqref="D1:D8 D739:D1048576 D10:D18 D435:D510 D549:D624 D21:D56 D59:D93">
    <cfRule type="cellIs" dxfId="1518" priority="362" stopIfTrue="1" operator="equal">
      <formula>"-"</formula>
    </cfRule>
  </conditionalFormatting>
  <conditionalFormatting sqref="E95:E130">
    <cfRule type="cellIs" dxfId="1517" priority="361" stopIfTrue="1" operator="equal">
      <formula>"ERR"</formula>
    </cfRule>
  </conditionalFormatting>
  <conditionalFormatting sqref="D97:D130">
    <cfRule type="expression" dxfId="1516" priority="355" stopIfTrue="1">
      <formula>ISBLANK(D97)</formula>
    </cfRule>
    <cfRule type="cellIs" dxfId="1515" priority="356" stopIfTrue="1" operator="equal">
      <formula>"Pasa"</formula>
    </cfRule>
    <cfRule type="cellIs" dxfId="1514" priority="357" stopIfTrue="1" operator="equal">
      <formula>"Falla"</formula>
    </cfRule>
    <cfRule type="cellIs" dxfId="1513" priority="358" stopIfTrue="1" operator="equal">
      <formula>"N/A"</formula>
    </cfRule>
    <cfRule type="cellIs" dxfId="1512" priority="359" stopIfTrue="1" operator="equal">
      <formula>"N/T"</formula>
    </cfRule>
    <cfRule type="cellIs" dxfId="1511" priority="360" stopIfTrue="1" operator="equal">
      <formula>"N/D"</formula>
    </cfRule>
  </conditionalFormatting>
  <conditionalFormatting sqref="D94 D97:D131">
    <cfRule type="cellIs" dxfId="1510" priority="348" stopIfTrue="1" operator="equal">
      <formula>"-"</formula>
    </cfRule>
  </conditionalFormatting>
  <conditionalFormatting sqref="E133:E168">
    <cfRule type="cellIs" dxfId="1509" priority="347" stopIfTrue="1" operator="equal">
      <formula>"ERR"</formula>
    </cfRule>
  </conditionalFormatting>
  <conditionalFormatting sqref="D135:D168">
    <cfRule type="expression" dxfId="1508" priority="341" stopIfTrue="1">
      <formula>ISBLANK(D135)</formula>
    </cfRule>
    <cfRule type="cellIs" dxfId="1507" priority="342" stopIfTrue="1" operator="equal">
      <formula>"Pasa"</formula>
    </cfRule>
    <cfRule type="cellIs" dxfId="1506" priority="343" stopIfTrue="1" operator="equal">
      <formula>"Falla"</formula>
    </cfRule>
    <cfRule type="cellIs" dxfId="1505" priority="344" stopIfTrue="1" operator="equal">
      <formula>"N/A"</formula>
    </cfRule>
    <cfRule type="cellIs" dxfId="1504" priority="345" stopIfTrue="1" operator="equal">
      <formula>"N/T"</formula>
    </cfRule>
    <cfRule type="cellIs" dxfId="1503" priority="346" stopIfTrue="1" operator="equal">
      <formula>"N/D"</formula>
    </cfRule>
  </conditionalFormatting>
  <conditionalFormatting sqref="D132 D135:D169">
    <cfRule type="cellIs" dxfId="1502" priority="334" stopIfTrue="1" operator="equal">
      <formula>"-"</formula>
    </cfRule>
  </conditionalFormatting>
  <conditionalFormatting sqref="E171:E205">
    <cfRule type="cellIs" dxfId="1501" priority="333" stopIfTrue="1" operator="equal">
      <formula>"ERR"</formula>
    </cfRule>
  </conditionalFormatting>
  <conditionalFormatting sqref="D173:D205">
    <cfRule type="expression" dxfId="1500" priority="327" stopIfTrue="1">
      <formula>ISBLANK(D173)</formula>
    </cfRule>
    <cfRule type="cellIs" dxfId="1499" priority="328" stopIfTrue="1" operator="equal">
      <formula>"Pasa"</formula>
    </cfRule>
    <cfRule type="cellIs" dxfId="1498" priority="329" stopIfTrue="1" operator="equal">
      <formula>"Falla"</formula>
    </cfRule>
    <cfRule type="cellIs" dxfId="1497" priority="330" stopIfTrue="1" operator="equal">
      <formula>"N/A"</formula>
    </cfRule>
    <cfRule type="cellIs" dxfId="1496" priority="331" stopIfTrue="1" operator="equal">
      <formula>"N/T"</formula>
    </cfRule>
    <cfRule type="cellIs" dxfId="1495" priority="332" stopIfTrue="1" operator="equal">
      <formula>"N/D"</formula>
    </cfRule>
  </conditionalFormatting>
  <conditionalFormatting sqref="D170 D173:D206">
    <cfRule type="cellIs" dxfId="1494" priority="320" stopIfTrue="1" operator="equal">
      <formula>"-"</formula>
    </cfRule>
  </conditionalFormatting>
  <conditionalFormatting sqref="D207">
    <cfRule type="cellIs" dxfId="1493" priority="319" stopIfTrue="1" operator="equal">
      <formula>"-"</formula>
    </cfRule>
  </conditionalFormatting>
  <conditionalFormatting sqref="E209:E243">
    <cfRule type="cellIs" dxfId="1492" priority="318" stopIfTrue="1" operator="equal">
      <formula>"ERR"</formula>
    </cfRule>
  </conditionalFormatting>
  <conditionalFormatting sqref="D211:D243">
    <cfRule type="expression" dxfId="1491" priority="312" stopIfTrue="1">
      <formula>ISBLANK(D211)</formula>
    </cfRule>
    <cfRule type="cellIs" dxfId="1490" priority="313" stopIfTrue="1" operator="equal">
      <formula>"Pasa"</formula>
    </cfRule>
    <cfRule type="cellIs" dxfId="1489" priority="314" stopIfTrue="1" operator="equal">
      <formula>"Falla"</formula>
    </cfRule>
    <cfRule type="cellIs" dxfId="1488" priority="315" stopIfTrue="1" operator="equal">
      <formula>"N/A"</formula>
    </cfRule>
    <cfRule type="cellIs" dxfId="1487" priority="316" stopIfTrue="1" operator="equal">
      <formula>"N/T"</formula>
    </cfRule>
    <cfRule type="cellIs" dxfId="1486" priority="317" stopIfTrue="1" operator="equal">
      <formula>"N/D"</formula>
    </cfRule>
  </conditionalFormatting>
  <conditionalFormatting sqref="D208 D211:D244">
    <cfRule type="cellIs" dxfId="1485" priority="305" stopIfTrue="1" operator="equal">
      <formula>"-"</formula>
    </cfRule>
  </conditionalFormatting>
  <conditionalFormatting sqref="D245">
    <cfRule type="cellIs" dxfId="1484" priority="304" stopIfTrue="1" operator="equal">
      <formula>"-"</formula>
    </cfRule>
  </conditionalFormatting>
  <conditionalFormatting sqref="E247:E281">
    <cfRule type="cellIs" dxfId="1483" priority="303" stopIfTrue="1" operator="equal">
      <formula>"ERR"</formula>
    </cfRule>
  </conditionalFormatting>
  <conditionalFormatting sqref="D249:D281">
    <cfRule type="expression" dxfId="1482" priority="297" stopIfTrue="1">
      <formula>ISBLANK(D249)</formula>
    </cfRule>
    <cfRule type="cellIs" dxfId="1481" priority="298" stopIfTrue="1" operator="equal">
      <formula>"Pasa"</formula>
    </cfRule>
    <cfRule type="cellIs" dxfId="1480" priority="299" stopIfTrue="1" operator="equal">
      <formula>"Falla"</formula>
    </cfRule>
    <cfRule type="cellIs" dxfId="1479" priority="300" stopIfTrue="1" operator="equal">
      <formula>"N/A"</formula>
    </cfRule>
    <cfRule type="cellIs" dxfId="1478" priority="301" stopIfTrue="1" operator="equal">
      <formula>"N/T"</formula>
    </cfRule>
    <cfRule type="cellIs" dxfId="1477" priority="302" stopIfTrue="1" operator="equal">
      <formula>"N/D"</formula>
    </cfRule>
  </conditionalFormatting>
  <conditionalFormatting sqref="D246 D249:D282">
    <cfRule type="cellIs" dxfId="1476" priority="290" stopIfTrue="1" operator="equal">
      <formula>"-"</formula>
    </cfRule>
  </conditionalFormatting>
  <conditionalFormatting sqref="D283">
    <cfRule type="cellIs" dxfId="1475" priority="289" stopIfTrue="1" operator="equal">
      <formula>"-"</formula>
    </cfRule>
  </conditionalFormatting>
  <conditionalFormatting sqref="E285:E319">
    <cfRule type="cellIs" dxfId="1474" priority="288" stopIfTrue="1" operator="equal">
      <formula>"ERR"</formula>
    </cfRule>
  </conditionalFormatting>
  <conditionalFormatting sqref="D287:D319">
    <cfRule type="expression" dxfId="1473" priority="282" stopIfTrue="1">
      <formula>ISBLANK(D287)</formula>
    </cfRule>
    <cfRule type="cellIs" dxfId="1472" priority="283" stopIfTrue="1" operator="equal">
      <formula>"Pasa"</formula>
    </cfRule>
    <cfRule type="cellIs" dxfId="1471" priority="284" stopIfTrue="1" operator="equal">
      <formula>"Falla"</formula>
    </cfRule>
    <cfRule type="cellIs" dxfId="1470" priority="285" stopIfTrue="1" operator="equal">
      <formula>"N/A"</formula>
    </cfRule>
    <cfRule type="cellIs" dxfId="1469" priority="286" stopIfTrue="1" operator="equal">
      <formula>"N/T"</formula>
    </cfRule>
    <cfRule type="cellIs" dxfId="1468" priority="287" stopIfTrue="1" operator="equal">
      <formula>"N/D"</formula>
    </cfRule>
  </conditionalFormatting>
  <conditionalFormatting sqref="D284 D287:D320">
    <cfRule type="cellIs" dxfId="1467" priority="275" stopIfTrue="1" operator="equal">
      <formula>"-"</formula>
    </cfRule>
  </conditionalFormatting>
  <conditionalFormatting sqref="D321">
    <cfRule type="cellIs" dxfId="1466" priority="274" stopIfTrue="1" operator="equal">
      <formula>"-"</formula>
    </cfRule>
  </conditionalFormatting>
  <conditionalFormatting sqref="E323:E357">
    <cfRule type="cellIs" dxfId="1465" priority="273" stopIfTrue="1" operator="equal">
      <formula>"ERR"</formula>
    </cfRule>
  </conditionalFormatting>
  <conditionalFormatting sqref="D323:D357">
    <cfRule type="expression" dxfId="1464" priority="267" stopIfTrue="1">
      <formula>ISBLANK(D323)</formula>
    </cfRule>
    <cfRule type="cellIs" dxfId="1463" priority="268" stopIfTrue="1" operator="equal">
      <formula>"Pasa"</formula>
    </cfRule>
    <cfRule type="cellIs" dxfId="1462" priority="269" stopIfTrue="1" operator="equal">
      <formula>"Falla"</formula>
    </cfRule>
    <cfRule type="cellIs" dxfId="1461" priority="270" stopIfTrue="1" operator="equal">
      <formula>"N/A"</formula>
    </cfRule>
    <cfRule type="cellIs" dxfId="1460" priority="271" stopIfTrue="1" operator="equal">
      <formula>"N/T"</formula>
    </cfRule>
    <cfRule type="cellIs" dxfId="1459" priority="272" stopIfTrue="1" operator="equal">
      <formula>"N/D"</formula>
    </cfRule>
  </conditionalFormatting>
  <conditionalFormatting sqref="D322:D358">
    <cfRule type="cellIs" dxfId="1458" priority="260" stopIfTrue="1" operator="equal">
      <formula>"-"</formula>
    </cfRule>
  </conditionalFormatting>
  <conditionalFormatting sqref="D359">
    <cfRule type="cellIs" dxfId="1457" priority="259" stopIfTrue="1" operator="equal">
      <formula>"-"</formula>
    </cfRule>
  </conditionalFormatting>
  <conditionalFormatting sqref="E361:E395">
    <cfRule type="cellIs" dxfId="1456" priority="258" stopIfTrue="1" operator="equal">
      <formula>"ERR"</formula>
    </cfRule>
  </conditionalFormatting>
  <conditionalFormatting sqref="D361:D395">
    <cfRule type="expression" dxfId="1455" priority="252" stopIfTrue="1">
      <formula>ISBLANK(D361)</formula>
    </cfRule>
    <cfRule type="cellIs" dxfId="1454" priority="253" stopIfTrue="1" operator="equal">
      <formula>"Pasa"</formula>
    </cfRule>
    <cfRule type="cellIs" dxfId="1453" priority="254" stopIfTrue="1" operator="equal">
      <formula>"Falla"</formula>
    </cfRule>
    <cfRule type="cellIs" dxfId="1452" priority="255" stopIfTrue="1" operator="equal">
      <formula>"N/A"</formula>
    </cfRule>
    <cfRule type="cellIs" dxfId="1451" priority="256" stopIfTrue="1" operator="equal">
      <formula>"N/T"</formula>
    </cfRule>
    <cfRule type="cellIs" dxfId="1450" priority="257" stopIfTrue="1" operator="equal">
      <formula>"N/D"</formula>
    </cfRule>
  </conditionalFormatting>
  <conditionalFormatting sqref="D360:D396">
    <cfRule type="cellIs" dxfId="1449" priority="245" stopIfTrue="1" operator="equal">
      <formula>"-"</formula>
    </cfRule>
  </conditionalFormatting>
  <conditionalFormatting sqref="D397">
    <cfRule type="cellIs" dxfId="1448" priority="244" stopIfTrue="1" operator="equal">
      <formula>"-"</formula>
    </cfRule>
  </conditionalFormatting>
  <conditionalFormatting sqref="E399:E433">
    <cfRule type="cellIs" dxfId="1447" priority="243" stopIfTrue="1" operator="equal">
      <formula>"ERR"</formula>
    </cfRule>
  </conditionalFormatting>
  <conditionalFormatting sqref="D399:D433">
    <cfRule type="expression" dxfId="1446" priority="237" stopIfTrue="1">
      <formula>ISBLANK(D399)</formula>
    </cfRule>
    <cfRule type="cellIs" dxfId="1445" priority="238" stopIfTrue="1" operator="equal">
      <formula>"Pasa"</formula>
    </cfRule>
    <cfRule type="cellIs" dxfId="1444" priority="239" stopIfTrue="1" operator="equal">
      <formula>"Falla"</formula>
    </cfRule>
    <cfRule type="cellIs" dxfId="1443" priority="240" stopIfTrue="1" operator="equal">
      <formula>"N/A"</formula>
    </cfRule>
    <cfRule type="cellIs" dxfId="1442" priority="241" stopIfTrue="1" operator="equal">
      <formula>"N/T"</formula>
    </cfRule>
    <cfRule type="cellIs" dxfId="1441" priority="242" stopIfTrue="1" operator="equal">
      <formula>"N/D"</formula>
    </cfRule>
  </conditionalFormatting>
  <conditionalFormatting sqref="D398:D434">
    <cfRule type="cellIs" dxfId="1440" priority="230" stopIfTrue="1" operator="equal">
      <formula>"-"</formula>
    </cfRule>
  </conditionalFormatting>
  <conditionalFormatting sqref="E513:E547">
    <cfRule type="cellIs" dxfId="1439" priority="229" stopIfTrue="1" operator="equal">
      <formula>"ERR"</formula>
    </cfRule>
  </conditionalFormatting>
  <conditionalFormatting sqref="D513:D547">
    <cfRule type="expression" dxfId="1438" priority="223" stopIfTrue="1">
      <formula>ISBLANK(D513)</formula>
    </cfRule>
    <cfRule type="cellIs" dxfId="1437" priority="224" stopIfTrue="1" operator="equal">
      <formula>"Pasa"</formula>
    </cfRule>
    <cfRule type="cellIs" dxfId="1436" priority="225" stopIfTrue="1" operator="equal">
      <formula>"Falla"</formula>
    </cfRule>
    <cfRule type="cellIs" dxfId="1435" priority="226" stopIfTrue="1" operator="equal">
      <formula>"N/A"</formula>
    </cfRule>
    <cfRule type="cellIs" dxfId="1434" priority="227" stopIfTrue="1" operator="equal">
      <formula>"N/T"</formula>
    </cfRule>
    <cfRule type="cellIs" dxfId="1433" priority="228" stopIfTrue="1" operator="equal">
      <formula>"N/D"</formula>
    </cfRule>
  </conditionalFormatting>
  <conditionalFormatting sqref="D511:D548">
    <cfRule type="cellIs" dxfId="1432" priority="216" stopIfTrue="1" operator="equal">
      <formula>"-"</formula>
    </cfRule>
  </conditionalFormatting>
  <conditionalFormatting sqref="E627:E661">
    <cfRule type="cellIs" dxfId="1431" priority="187" stopIfTrue="1" operator="equal">
      <formula>"ERR"</formula>
    </cfRule>
  </conditionalFormatting>
  <conditionalFormatting sqref="D627:D661">
    <cfRule type="expression" dxfId="1430" priority="181" stopIfTrue="1">
      <formula>ISBLANK(D627)</formula>
    </cfRule>
    <cfRule type="cellIs" dxfId="1429" priority="182" stopIfTrue="1" operator="equal">
      <formula>"Pasa"</formula>
    </cfRule>
    <cfRule type="cellIs" dxfId="1428" priority="183" stopIfTrue="1" operator="equal">
      <formula>"Falla"</formula>
    </cfRule>
    <cfRule type="cellIs" dxfId="1427" priority="184" stopIfTrue="1" operator="equal">
      <formula>"N/A"</formula>
    </cfRule>
    <cfRule type="cellIs" dxfId="1426" priority="185" stopIfTrue="1" operator="equal">
      <formula>"N/T"</formula>
    </cfRule>
    <cfRule type="cellIs" dxfId="1425" priority="186" stopIfTrue="1" operator="equal">
      <formula>"N/D"</formula>
    </cfRule>
  </conditionalFormatting>
  <conditionalFormatting sqref="D625:D662">
    <cfRule type="cellIs" dxfId="1424" priority="174" stopIfTrue="1" operator="equal">
      <formula>"-"</formula>
    </cfRule>
  </conditionalFormatting>
  <conditionalFormatting sqref="E665:E699">
    <cfRule type="cellIs" dxfId="1423" priority="173" stopIfTrue="1" operator="equal">
      <formula>"ERR"</formula>
    </cfRule>
  </conditionalFormatting>
  <conditionalFormatting sqref="D665:D699">
    <cfRule type="expression" dxfId="1422" priority="167" stopIfTrue="1">
      <formula>ISBLANK(D665)</formula>
    </cfRule>
    <cfRule type="cellIs" dxfId="1421" priority="168" stopIfTrue="1" operator="equal">
      <formula>"Pasa"</formula>
    </cfRule>
    <cfRule type="cellIs" dxfId="1420" priority="169" stopIfTrue="1" operator="equal">
      <formula>"Falla"</formula>
    </cfRule>
    <cfRule type="cellIs" dxfId="1419" priority="170" stopIfTrue="1" operator="equal">
      <formula>"N/A"</formula>
    </cfRule>
    <cfRule type="cellIs" dxfId="1418" priority="171" stopIfTrue="1" operator="equal">
      <formula>"N/T"</formula>
    </cfRule>
    <cfRule type="cellIs" dxfId="1417" priority="172" stopIfTrue="1" operator="equal">
      <formula>"N/D"</formula>
    </cfRule>
  </conditionalFormatting>
  <conditionalFormatting sqref="D663:D700">
    <cfRule type="cellIs" dxfId="1416" priority="160" stopIfTrue="1" operator="equal">
      <formula>"-"</formula>
    </cfRule>
  </conditionalFormatting>
  <conditionalFormatting sqref="E703:E737">
    <cfRule type="cellIs" dxfId="1415" priority="159" stopIfTrue="1" operator="equal">
      <formula>"ERR"</formula>
    </cfRule>
  </conditionalFormatting>
  <conditionalFormatting sqref="D703:D737">
    <cfRule type="expression" dxfId="1414" priority="153" stopIfTrue="1">
      <formula>ISBLANK(D703)</formula>
    </cfRule>
    <cfRule type="cellIs" dxfId="1413" priority="154" stopIfTrue="1" operator="equal">
      <formula>"Pasa"</formula>
    </cfRule>
    <cfRule type="cellIs" dxfId="1412" priority="155" stopIfTrue="1" operator="equal">
      <formula>"Falla"</formula>
    </cfRule>
    <cfRule type="cellIs" dxfId="1411" priority="156" stopIfTrue="1" operator="equal">
      <formula>"N/A"</formula>
    </cfRule>
    <cfRule type="cellIs" dxfId="1410" priority="157" stopIfTrue="1" operator="equal">
      <formula>"N/T"</formula>
    </cfRule>
    <cfRule type="cellIs" dxfId="1409" priority="158" stopIfTrue="1" operator="equal">
      <formula>"N/D"</formula>
    </cfRule>
  </conditionalFormatting>
  <conditionalFormatting sqref="D701:D738">
    <cfRule type="cellIs" dxfId="1408" priority="146" stopIfTrue="1" operator="equal">
      <formula>"-"</formula>
    </cfRule>
  </conditionalFormatting>
  <conditionalFormatting sqref="K23">
    <cfRule type="expression" dxfId="1407" priority="140" stopIfTrue="1">
      <formula>ISBLANK(K23)</formula>
    </cfRule>
    <cfRule type="cellIs" dxfId="1406" priority="141" stopIfTrue="1" operator="equal">
      <formula>"Pasa"</formula>
    </cfRule>
    <cfRule type="cellIs" dxfId="1405" priority="142" stopIfTrue="1" operator="equal">
      <formula>"Falla"</formula>
    </cfRule>
    <cfRule type="cellIs" dxfId="1404" priority="143" stopIfTrue="1" operator="equal">
      <formula>"N/A"</formula>
    </cfRule>
    <cfRule type="cellIs" dxfId="1403" priority="144" stopIfTrue="1" operator="equal">
      <formula>"N/T"</formula>
    </cfRule>
    <cfRule type="cellIs" dxfId="1402" priority="145" stopIfTrue="1" operator="equal">
      <formula>"N/D"</formula>
    </cfRule>
  </conditionalFormatting>
  <conditionalFormatting sqref="K24">
    <cfRule type="expression" dxfId="1401" priority="134" stopIfTrue="1">
      <formula>ISBLANK(K24)</formula>
    </cfRule>
    <cfRule type="cellIs" dxfId="1400" priority="135" stopIfTrue="1" operator="equal">
      <formula>"Pasa"</formula>
    </cfRule>
    <cfRule type="cellIs" dxfId="1399" priority="136" stopIfTrue="1" operator="equal">
      <formula>"Falla"</formula>
    </cfRule>
    <cfRule type="cellIs" dxfId="1398" priority="137" stopIfTrue="1" operator="equal">
      <formula>"N/A"</formula>
    </cfRule>
    <cfRule type="cellIs" dxfId="1397" priority="138" stopIfTrue="1" operator="equal">
      <formula>"N/T"</formula>
    </cfRule>
    <cfRule type="cellIs" dxfId="1396" priority="139" stopIfTrue="1" operator="equal">
      <formula>"N/D"</formula>
    </cfRule>
  </conditionalFormatting>
  <conditionalFormatting sqref="D19">
    <cfRule type="expression" dxfId="1395" priority="128" stopIfTrue="1">
      <formula>ISBLANK(D19)</formula>
    </cfRule>
    <cfRule type="cellIs" dxfId="1394" priority="129" stopIfTrue="1" operator="equal">
      <formula>"Pasa"</formula>
    </cfRule>
    <cfRule type="cellIs" dxfId="1393" priority="130" stopIfTrue="1" operator="equal">
      <formula>"Falla"</formula>
    </cfRule>
    <cfRule type="cellIs" dxfId="1392" priority="131" stopIfTrue="1" operator="equal">
      <formula>"N/A"</formula>
    </cfRule>
    <cfRule type="cellIs" dxfId="1391" priority="132" stopIfTrue="1" operator="equal">
      <formula>"N/T"</formula>
    </cfRule>
    <cfRule type="cellIs" dxfId="1390" priority="133" stopIfTrue="1" operator="equal">
      <formula>"N/D"</formula>
    </cfRule>
  </conditionalFormatting>
  <conditionalFormatting sqref="D19">
    <cfRule type="cellIs" dxfId="1389" priority="127" stopIfTrue="1" operator="equal">
      <formula>"-"</formula>
    </cfRule>
  </conditionalFormatting>
  <conditionalFormatting sqref="D20">
    <cfRule type="expression" dxfId="1388" priority="121" stopIfTrue="1">
      <formula>ISBLANK(D20)</formula>
    </cfRule>
    <cfRule type="cellIs" dxfId="1387" priority="122" stopIfTrue="1" operator="equal">
      <formula>"Pasa"</formula>
    </cfRule>
    <cfRule type="cellIs" dxfId="1386" priority="123" stopIfTrue="1" operator="equal">
      <formula>"Falla"</formula>
    </cfRule>
    <cfRule type="cellIs" dxfId="1385" priority="124" stopIfTrue="1" operator="equal">
      <formula>"N/A"</formula>
    </cfRule>
    <cfRule type="cellIs" dxfId="1384" priority="125" stopIfTrue="1" operator="equal">
      <formula>"N/T"</formula>
    </cfRule>
    <cfRule type="cellIs" dxfId="1383" priority="126" stopIfTrue="1" operator="equal">
      <formula>"N/D"</formula>
    </cfRule>
  </conditionalFormatting>
  <conditionalFormatting sqref="D20">
    <cfRule type="cellIs" dxfId="1382" priority="120" stopIfTrue="1" operator="equal">
      <formula>"-"</formula>
    </cfRule>
  </conditionalFormatting>
  <conditionalFormatting sqref="D57">
    <cfRule type="expression" dxfId="1381" priority="114" stopIfTrue="1">
      <formula>ISBLANK(D57)</formula>
    </cfRule>
    <cfRule type="cellIs" dxfId="1380" priority="115" stopIfTrue="1" operator="equal">
      <formula>"Pasa"</formula>
    </cfRule>
    <cfRule type="cellIs" dxfId="1379" priority="116" stopIfTrue="1" operator="equal">
      <formula>"Falla"</formula>
    </cfRule>
    <cfRule type="cellIs" dxfId="1378" priority="117" stopIfTrue="1" operator="equal">
      <formula>"N/A"</formula>
    </cfRule>
    <cfRule type="cellIs" dxfId="1377" priority="118" stopIfTrue="1" operator="equal">
      <formula>"N/T"</formula>
    </cfRule>
    <cfRule type="cellIs" dxfId="1376" priority="119" stopIfTrue="1" operator="equal">
      <formula>"N/D"</formula>
    </cfRule>
  </conditionalFormatting>
  <conditionalFormatting sqref="D57">
    <cfRule type="cellIs" dxfId="1375" priority="113" stopIfTrue="1" operator="equal">
      <formula>"-"</formula>
    </cfRule>
  </conditionalFormatting>
  <conditionalFormatting sqref="D58">
    <cfRule type="expression" dxfId="1374" priority="107" stopIfTrue="1">
      <formula>ISBLANK(D58)</formula>
    </cfRule>
    <cfRule type="cellIs" dxfId="1373" priority="108" stopIfTrue="1" operator="equal">
      <formula>"Pasa"</formula>
    </cfRule>
    <cfRule type="cellIs" dxfId="1372" priority="109" stopIfTrue="1" operator="equal">
      <formula>"Falla"</formula>
    </cfRule>
    <cfRule type="cellIs" dxfId="1371" priority="110" stopIfTrue="1" operator="equal">
      <formula>"N/A"</formula>
    </cfRule>
    <cfRule type="cellIs" dxfId="1370" priority="111" stopIfTrue="1" operator="equal">
      <formula>"N/T"</formula>
    </cfRule>
    <cfRule type="cellIs" dxfId="1369" priority="112" stopIfTrue="1" operator="equal">
      <formula>"N/D"</formula>
    </cfRule>
  </conditionalFormatting>
  <conditionalFormatting sqref="D58">
    <cfRule type="cellIs" dxfId="1368" priority="106" stopIfTrue="1" operator="equal">
      <formula>"-"</formula>
    </cfRule>
  </conditionalFormatting>
  <conditionalFormatting sqref="D95">
    <cfRule type="expression" dxfId="1367" priority="100" stopIfTrue="1">
      <formula>ISBLANK(D95)</formula>
    </cfRule>
    <cfRule type="cellIs" dxfId="1366" priority="101" stopIfTrue="1" operator="equal">
      <formula>"Pasa"</formula>
    </cfRule>
    <cfRule type="cellIs" dxfId="1365" priority="102" stopIfTrue="1" operator="equal">
      <formula>"Falla"</formula>
    </cfRule>
    <cfRule type="cellIs" dxfId="1364" priority="103" stopIfTrue="1" operator="equal">
      <formula>"N/A"</formula>
    </cfRule>
    <cfRule type="cellIs" dxfId="1363" priority="104" stopIfTrue="1" operator="equal">
      <formula>"N/T"</formula>
    </cfRule>
    <cfRule type="cellIs" dxfId="1362" priority="105" stopIfTrue="1" operator="equal">
      <formula>"N/D"</formula>
    </cfRule>
  </conditionalFormatting>
  <conditionalFormatting sqref="D95">
    <cfRule type="cellIs" dxfId="1361" priority="99" stopIfTrue="1" operator="equal">
      <formula>"-"</formula>
    </cfRule>
  </conditionalFormatting>
  <conditionalFormatting sqref="D96">
    <cfRule type="expression" dxfId="1360" priority="93" stopIfTrue="1">
      <formula>ISBLANK(D96)</formula>
    </cfRule>
    <cfRule type="cellIs" dxfId="1359" priority="94" stopIfTrue="1" operator="equal">
      <formula>"Pasa"</formula>
    </cfRule>
    <cfRule type="cellIs" dxfId="1358" priority="95" stopIfTrue="1" operator="equal">
      <formula>"Falla"</formula>
    </cfRule>
    <cfRule type="cellIs" dxfId="1357" priority="96" stopIfTrue="1" operator="equal">
      <formula>"N/A"</formula>
    </cfRule>
    <cfRule type="cellIs" dxfId="1356" priority="97" stopIfTrue="1" operator="equal">
      <formula>"N/T"</formula>
    </cfRule>
    <cfRule type="cellIs" dxfId="1355" priority="98" stopIfTrue="1" operator="equal">
      <formula>"N/D"</formula>
    </cfRule>
  </conditionalFormatting>
  <conditionalFormatting sqref="D96">
    <cfRule type="cellIs" dxfId="1354" priority="92" stopIfTrue="1" operator="equal">
      <formula>"-"</formula>
    </cfRule>
  </conditionalFormatting>
  <conditionalFormatting sqref="D133">
    <cfRule type="expression" dxfId="1353" priority="72" stopIfTrue="1">
      <formula>ISBLANK(D133)</formula>
    </cfRule>
    <cfRule type="cellIs" dxfId="1352" priority="73" stopIfTrue="1" operator="equal">
      <formula>"Pasa"</formula>
    </cfRule>
    <cfRule type="cellIs" dxfId="1351" priority="74" stopIfTrue="1" operator="equal">
      <formula>"Falla"</formula>
    </cfRule>
    <cfRule type="cellIs" dxfId="1350" priority="75" stopIfTrue="1" operator="equal">
      <formula>"N/A"</formula>
    </cfRule>
    <cfRule type="cellIs" dxfId="1349" priority="76" stopIfTrue="1" operator="equal">
      <formula>"N/T"</formula>
    </cfRule>
    <cfRule type="cellIs" dxfId="1348" priority="77" stopIfTrue="1" operator="equal">
      <formula>"N/D"</formula>
    </cfRule>
  </conditionalFormatting>
  <conditionalFormatting sqref="D133">
    <cfRule type="cellIs" dxfId="1347" priority="71" stopIfTrue="1" operator="equal">
      <formula>"-"</formula>
    </cfRule>
  </conditionalFormatting>
  <conditionalFormatting sqref="D134">
    <cfRule type="expression" dxfId="1346" priority="65" stopIfTrue="1">
      <formula>ISBLANK(D134)</formula>
    </cfRule>
    <cfRule type="cellIs" dxfId="1345" priority="66" stopIfTrue="1" operator="equal">
      <formula>"Pasa"</formula>
    </cfRule>
    <cfRule type="cellIs" dxfId="1344" priority="67" stopIfTrue="1" operator="equal">
      <formula>"Falla"</formula>
    </cfRule>
    <cfRule type="cellIs" dxfId="1343" priority="68" stopIfTrue="1" operator="equal">
      <formula>"N/A"</formula>
    </cfRule>
    <cfRule type="cellIs" dxfId="1342" priority="69" stopIfTrue="1" operator="equal">
      <formula>"N/T"</formula>
    </cfRule>
    <cfRule type="cellIs" dxfId="1341" priority="70" stopIfTrue="1" operator="equal">
      <formula>"N/D"</formula>
    </cfRule>
  </conditionalFormatting>
  <conditionalFormatting sqref="D134">
    <cfRule type="cellIs" dxfId="1340" priority="64" stopIfTrue="1" operator="equal">
      <formula>"-"</formula>
    </cfRule>
  </conditionalFormatting>
  <conditionalFormatting sqref="D171">
    <cfRule type="expression" dxfId="1339" priority="58" stopIfTrue="1">
      <formula>ISBLANK(D171)</formula>
    </cfRule>
    <cfRule type="cellIs" dxfId="1338" priority="59" stopIfTrue="1" operator="equal">
      <formula>"Pasa"</formula>
    </cfRule>
    <cfRule type="cellIs" dxfId="1337" priority="60" stopIfTrue="1" operator="equal">
      <formula>"Falla"</formula>
    </cfRule>
    <cfRule type="cellIs" dxfId="1336" priority="61" stopIfTrue="1" operator="equal">
      <formula>"N/A"</formula>
    </cfRule>
    <cfRule type="cellIs" dxfId="1335" priority="62" stopIfTrue="1" operator="equal">
      <formula>"N/T"</formula>
    </cfRule>
    <cfRule type="cellIs" dxfId="1334" priority="63" stopIfTrue="1" operator="equal">
      <formula>"N/D"</formula>
    </cfRule>
  </conditionalFormatting>
  <conditionalFormatting sqref="D171">
    <cfRule type="cellIs" dxfId="1333" priority="57" stopIfTrue="1" operator="equal">
      <formula>"-"</formula>
    </cfRule>
  </conditionalFormatting>
  <conditionalFormatting sqref="D172">
    <cfRule type="expression" dxfId="1332" priority="51" stopIfTrue="1">
      <formula>ISBLANK(D172)</formula>
    </cfRule>
    <cfRule type="cellIs" dxfId="1331" priority="52" stopIfTrue="1" operator="equal">
      <formula>"Pasa"</formula>
    </cfRule>
    <cfRule type="cellIs" dxfId="1330" priority="53" stopIfTrue="1" operator="equal">
      <formula>"Falla"</formula>
    </cfRule>
    <cfRule type="cellIs" dxfId="1329" priority="54" stopIfTrue="1" operator="equal">
      <formula>"N/A"</formula>
    </cfRule>
    <cfRule type="cellIs" dxfId="1328" priority="55" stopIfTrue="1" operator="equal">
      <formula>"N/T"</formula>
    </cfRule>
    <cfRule type="cellIs" dxfId="1327" priority="56" stopIfTrue="1" operator="equal">
      <formula>"N/D"</formula>
    </cfRule>
  </conditionalFormatting>
  <conditionalFormatting sqref="D172">
    <cfRule type="cellIs" dxfId="1326" priority="50" stopIfTrue="1" operator="equal">
      <formula>"-"</formula>
    </cfRule>
  </conditionalFormatting>
  <conditionalFormatting sqref="D209">
    <cfRule type="expression" dxfId="1325" priority="37" stopIfTrue="1">
      <formula>ISBLANK(D209)</formula>
    </cfRule>
    <cfRule type="cellIs" dxfId="1324" priority="38" stopIfTrue="1" operator="equal">
      <formula>"Pasa"</formula>
    </cfRule>
    <cfRule type="cellIs" dxfId="1323" priority="39" stopIfTrue="1" operator="equal">
      <formula>"Falla"</formula>
    </cfRule>
    <cfRule type="cellIs" dxfId="1322" priority="40" stopIfTrue="1" operator="equal">
      <formula>"N/A"</formula>
    </cfRule>
    <cfRule type="cellIs" dxfId="1321" priority="41" stopIfTrue="1" operator="equal">
      <formula>"N/T"</formula>
    </cfRule>
    <cfRule type="cellIs" dxfId="1320" priority="42" stopIfTrue="1" operator="equal">
      <formula>"N/D"</formula>
    </cfRule>
  </conditionalFormatting>
  <conditionalFormatting sqref="D209">
    <cfRule type="cellIs" dxfId="1319" priority="36" stopIfTrue="1" operator="equal">
      <formula>"-"</formula>
    </cfRule>
  </conditionalFormatting>
  <conditionalFormatting sqref="D210">
    <cfRule type="expression" dxfId="1318" priority="30" stopIfTrue="1">
      <formula>ISBLANK(D210)</formula>
    </cfRule>
    <cfRule type="cellIs" dxfId="1317" priority="31" stopIfTrue="1" operator="equal">
      <formula>"Pasa"</formula>
    </cfRule>
    <cfRule type="cellIs" dxfId="1316" priority="32" stopIfTrue="1" operator="equal">
      <formula>"Falla"</formula>
    </cfRule>
    <cfRule type="cellIs" dxfId="1315" priority="33" stopIfTrue="1" operator="equal">
      <formula>"N/A"</formula>
    </cfRule>
    <cfRule type="cellIs" dxfId="1314" priority="34" stopIfTrue="1" operator="equal">
      <formula>"N/T"</formula>
    </cfRule>
    <cfRule type="cellIs" dxfId="1313" priority="35" stopIfTrue="1" operator="equal">
      <formula>"N/D"</formula>
    </cfRule>
  </conditionalFormatting>
  <conditionalFormatting sqref="D210">
    <cfRule type="cellIs" dxfId="1312" priority="29" stopIfTrue="1" operator="equal">
      <formula>"-"</formula>
    </cfRule>
  </conditionalFormatting>
  <conditionalFormatting sqref="D247">
    <cfRule type="expression" dxfId="1311" priority="23" stopIfTrue="1">
      <formula>ISBLANK(D247)</formula>
    </cfRule>
    <cfRule type="cellIs" dxfId="1310" priority="24" stopIfTrue="1" operator="equal">
      <formula>"Pasa"</formula>
    </cfRule>
    <cfRule type="cellIs" dxfId="1309" priority="25" stopIfTrue="1" operator="equal">
      <formula>"Falla"</formula>
    </cfRule>
    <cfRule type="cellIs" dxfId="1308" priority="26" stopIfTrue="1" operator="equal">
      <formula>"N/A"</formula>
    </cfRule>
    <cfRule type="cellIs" dxfId="1307" priority="27" stopIfTrue="1" operator="equal">
      <formula>"N/T"</formula>
    </cfRule>
    <cfRule type="cellIs" dxfId="1306" priority="28" stopIfTrue="1" operator="equal">
      <formula>"N/D"</formula>
    </cfRule>
  </conditionalFormatting>
  <conditionalFormatting sqref="D247">
    <cfRule type="cellIs" dxfId="1305" priority="22" stopIfTrue="1" operator="equal">
      <formula>"-"</formula>
    </cfRule>
  </conditionalFormatting>
  <conditionalFormatting sqref="D248">
    <cfRule type="expression" dxfId="1304" priority="16" stopIfTrue="1">
      <formula>ISBLANK(D248)</formula>
    </cfRule>
    <cfRule type="cellIs" dxfId="1303" priority="17" stopIfTrue="1" operator="equal">
      <formula>"Pasa"</formula>
    </cfRule>
    <cfRule type="cellIs" dxfId="1302" priority="18" stopIfTrue="1" operator="equal">
      <formula>"Falla"</formula>
    </cfRule>
    <cfRule type="cellIs" dxfId="1301" priority="19" stopIfTrue="1" operator="equal">
      <formula>"N/A"</formula>
    </cfRule>
    <cfRule type="cellIs" dxfId="1300" priority="20" stopIfTrue="1" operator="equal">
      <formula>"N/T"</formula>
    </cfRule>
    <cfRule type="cellIs" dxfId="1299" priority="21" stopIfTrue="1" operator="equal">
      <formula>"N/D"</formula>
    </cfRule>
  </conditionalFormatting>
  <conditionalFormatting sqref="D248">
    <cfRule type="cellIs" dxfId="1298" priority="15" stopIfTrue="1" operator="equal">
      <formula>"-"</formula>
    </cfRule>
  </conditionalFormatting>
  <conditionalFormatting sqref="D285">
    <cfRule type="expression" dxfId="1297" priority="9" stopIfTrue="1">
      <formula>ISBLANK(D285)</formula>
    </cfRule>
    <cfRule type="cellIs" dxfId="1296" priority="10" stopIfTrue="1" operator="equal">
      <formula>"Pasa"</formula>
    </cfRule>
    <cfRule type="cellIs" dxfId="1295" priority="11" stopIfTrue="1" operator="equal">
      <formula>"Falla"</formula>
    </cfRule>
    <cfRule type="cellIs" dxfId="1294" priority="12" stopIfTrue="1" operator="equal">
      <formula>"N/A"</formula>
    </cfRule>
    <cfRule type="cellIs" dxfId="1293" priority="13" stopIfTrue="1" operator="equal">
      <formula>"N/T"</formula>
    </cfRule>
    <cfRule type="cellIs" dxfId="1292" priority="14" stopIfTrue="1" operator="equal">
      <formula>"N/D"</formula>
    </cfRule>
  </conditionalFormatting>
  <conditionalFormatting sqref="D285">
    <cfRule type="cellIs" dxfId="1291" priority="8" stopIfTrue="1" operator="equal">
      <formula>"-"</formula>
    </cfRule>
  </conditionalFormatting>
  <conditionalFormatting sqref="D286">
    <cfRule type="expression" dxfId="1290" priority="2" stopIfTrue="1">
      <formula>ISBLANK(D286)</formula>
    </cfRule>
    <cfRule type="cellIs" dxfId="1289" priority="3" stopIfTrue="1" operator="equal">
      <formula>"Pasa"</formula>
    </cfRule>
    <cfRule type="cellIs" dxfId="1288" priority="4" stopIfTrue="1" operator="equal">
      <formula>"Falla"</formula>
    </cfRule>
    <cfRule type="cellIs" dxfId="1287" priority="5" stopIfTrue="1" operator="equal">
      <formula>"N/A"</formula>
    </cfRule>
    <cfRule type="cellIs" dxfId="1286" priority="6" stopIfTrue="1" operator="equal">
      <formula>"N/T"</formula>
    </cfRule>
    <cfRule type="cellIs" dxfId="1285" priority="7" stopIfTrue="1" operator="equal">
      <formula>"N/D"</formula>
    </cfRule>
  </conditionalFormatting>
  <conditionalFormatting sqref="D286">
    <cfRule type="cellIs" dxfId="128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7" sqref="D32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3</v>
      </c>
      <c r="H13" s="42">
        <f ca="1">IF(($G$15+$K$15)=0,0,G13/($G$15+$K$15))</f>
        <v>3.0303030303030304E-2</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96</v>
      </c>
      <c r="H14" s="42">
        <f ca="1">IF(($G$15+$K$15)=0,0,G14/($G$15+$K$15))</f>
        <v>0.96969696969696972</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99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https://marpa.madrid/</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1</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 y funciones</v>
      </c>
      <c r="C21" s="85" t="str" cm="1">
        <f t="array" ref="C21">IFERROR(INDEX('03.Muestra'!$F$8:$F$42,SMALL(IF("Página Web"='03.Muestra'!$D$8:$D$42,ROW('03.Muestra'!$F$8:$F$42)-MIN(ROW('03.Muestra'!$D$8:$D$42))+1,""),ROW()-18)),"")</f>
        <v>https://marpa.madrid/museo/organizacion-y-funciones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Multimedia</v>
      </c>
      <c r="C22" s="85" t="str" cm="1">
        <f t="array" ref="C22">IFERROR(INDEX('03.Muestra'!$F$8:$F$42,SMALL(IF("Página Web"='03.Muestra'!$D$8:$D$42,ROW('03.Muestra'!$F$8:$F$42)-MIN(ROW('03.Muestra'!$D$8:$D$42))+1,""),ROW()-18)),"")</f>
        <v>https://marpa.madrid/actividades/multimedia</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Video</v>
      </c>
      <c r="C23" s="85" t="str" cm="1">
        <f t="array" ref="C23">IFERROR(INDEX('03.Muestra'!$F$8:$F$42,SMALL(IF("Página Web"='03.Muestra'!$D$8:$D$42,ROW('03.Muestra'!$F$8:$F$42)-MIN(ROW('03.Muestra'!$D$8:$D$42))+1,""),ROW()-18)),"")</f>
        <v>https://marpa.madrid/videos/conferencia-muerte-en-tarteso-ciclo-tarteso-al-descubierto</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 de piezas</v>
      </c>
      <c r="C24" s="85" t="str" cm="1">
        <f t="array" ref="C24">IFERROR(INDEX('03.Muestra'!$F$8:$F$42,SMALL(IF("Página Web"='03.Muestra'!$D$8:$D$42,ROW('03.Muestra'!$F$8:$F$42)-MIN(ROW('03.Muestra'!$D$8:$D$42))+1,""),ROW()-18)),"")</f>
        <v>https://marpa.madrid/fondos/buscador-piezas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https://marpa.madrid/investigacion/biblioteca-emeterio-cuadrado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Publicaciones</v>
      </c>
      <c r="C26" s="85" t="str" cm="1">
        <f t="array" ref="C26">IFERROR(INDEX('03.Muestra'!$F$8:$F$42,SMALL(IF("Página Web"='03.Muestra'!$D$8:$D$42,ROW('03.Muestra'!$F$8:$F$42)-MIN(ROW('03.Muestra'!$D$8:$D$42))+1,""),ROW()-18)),"")</f>
        <v>https://marpa.madrid/investigacion/publicaciones</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https://marpa.madrid/aviso-legal</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Declaración Accesibilidad</v>
      </c>
      <c r="C28" s="85" t="str" cm="1">
        <f t="array" ref="C28">IFERROR(INDEX('03.Muestra'!$F$8:$F$42,SMALL(IF("Página Web"='03.Muestra'!$D$8:$D$42,ROW('03.Muestra'!$F$8:$F$42)-MIN(ROW('03.Muestra'!$D$8:$D$42))+1,""),ROW()-18)),"")</f>
        <v>https://marpa.madrid/accesibilidad</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https://marpa.madrid/sitemap</v>
      </c>
      <c r="D29" s="99" t="s">
        <v>104</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 y funciones</v>
      </c>
      <c r="C59" s="85" t="str" cm="1">
        <f t="array" ref="C59">IFERROR(INDEX('03.Muestra'!$F$8:$F$42,SMALL(IF("Página Web"='03.Muestra'!$D$8:$D$42,ROW('03.Muestra'!$F$8:$F$42)-MIN(ROW('03.Muestra'!$D$8:$D$42))+1,""),ROW()-56)),"")</f>
        <v>https://marpa.madrid/museo/organizacion-y-funciones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Multimedia</v>
      </c>
      <c r="C60" s="85" t="str" cm="1">
        <f t="array" ref="C60">IFERROR(INDEX('03.Muestra'!$F$8:$F$42,SMALL(IF("Página Web"='03.Muestra'!$D$8:$D$42,ROW('03.Muestra'!$F$8:$F$42)-MIN(ROW('03.Muestra'!$D$8:$D$42))+1,""),ROW()-56)),"")</f>
        <v>https://marpa.madrid/actividades/multimedia</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Video</v>
      </c>
      <c r="C61" s="85" t="str" cm="1">
        <f t="array" ref="C61">IFERROR(INDEX('03.Muestra'!$F$8:$F$42,SMALL(IF("Página Web"='03.Muestra'!$D$8:$D$42,ROW('03.Muestra'!$F$8:$F$42)-MIN(ROW('03.Muestra'!$D$8:$D$42))+1,""),ROW()-56)),"")</f>
        <v>https://marpa.madrid/videos/conferencia-muerte-en-tarteso-ciclo-tarteso-al-descubierto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 de piezas</v>
      </c>
      <c r="C62" s="85" t="str" cm="1">
        <f t="array" ref="C62">IFERROR(INDEX('03.Muestra'!$F$8:$F$42,SMALL(IF("Página Web"='03.Muestra'!$D$8:$D$42,ROW('03.Muestra'!$F$8:$F$42)-MIN(ROW('03.Muestra'!$D$8:$D$42))+1,""),ROW()-56)),"")</f>
        <v>https://marpa.madrid/fondos/buscador-piezas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https://marpa.madrid/investigacion/biblioteca-emeterio-cuadrado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Publicaciones</v>
      </c>
      <c r="C64" s="85" t="str" cm="1">
        <f t="array" ref="C64">IFERROR(INDEX('03.Muestra'!$F$8:$F$42,SMALL(IF("Página Web"='03.Muestra'!$D$8:$D$42,ROW('03.Muestra'!$F$8:$F$42)-MIN(ROW('03.Muestra'!$D$8:$D$42))+1,""),ROW()-56)),"")</f>
        <v>https://marpa.madrid/investigacion/publicaciones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https://marpa.madrid/aviso-legal</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Declaración Accesibilidad</v>
      </c>
      <c r="C66" s="85" t="str" cm="1">
        <f t="array" ref="C66">IFERROR(INDEX('03.Muestra'!$F$8:$F$42,SMALL(IF("Página Web"='03.Muestra'!$D$8:$D$42,ROW('03.Muestra'!$F$8:$F$42)-MIN(ROW('03.Muestra'!$D$8:$D$42))+1,""),ROW()-56)),"")</f>
        <v>https://marpa.madrid/accesibilidad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https://marpa.madrid/sitemap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 y funciones</v>
      </c>
      <c r="C97" s="85" t="str" cm="1">
        <f t="array" ref="C97">IFERROR(INDEX('03.Muestra'!$F$8:$F$42,SMALL(IF("Página Web"='03.Muestra'!$D$8:$D$42,ROW('03.Muestra'!$F$8:$F$42)-MIN(ROW('03.Muestra'!$D$8:$D$42))+1,""),ROW()-94)),"")</f>
        <v>https://marpa.madrid/museo/organizacion-y-funciones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Multimedia</v>
      </c>
      <c r="C98" s="85" t="str" cm="1">
        <f t="array" ref="C98">IFERROR(INDEX('03.Muestra'!$F$8:$F$42,SMALL(IF("Página Web"='03.Muestra'!$D$8:$D$42,ROW('03.Muestra'!$F$8:$F$42)-MIN(ROW('03.Muestra'!$D$8:$D$42))+1,""),ROW()-94)),"")</f>
        <v>https://marpa.madrid/actividades/multimedia</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Video</v>
      </c>
      <c r="C99" s="85" t="str" cm="1">
        <f t="array" ref="C99">IFERROR(INDEX('03.Muestra'!$F$8:$F$42,SMALL(IF("Página Web"='03.Muestra'!$D$8:$D$42,ROW('03.Muestra'!$F$8:$F$42)-MIN(ROW('03.Muestra'!$D$8:$D$42))+1,""),ROW()-94)),"")</f>
        <v>https://marpa.madrid/videos/conferencia-muerte-en-tarteso-ciclo-tarteso-al-descubierto</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 de piezas</v>
      </c>
      <c r="C100" s="85" t="str" cm="1">
        <f t="array" ref="C100">IFERROR(INDEX('03.Muestra'!$F$8:$F$42,SMALL(IF("Página Web"='03.Muestra'!$D$8:$D$42,ROW('03.Muestra'!$F$8:$F$42)-MIN(ROW('03.Muestra'!$D$8:$D$42))+1,""),ROW()-94)),"")</f>
        <v>https://marpa.madrid/fondos/buscador-piezas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https://marpa.madrid/investigacion/biblioteca-emeterio-cuadrado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Publicaciones</v>
      </c>
      <c r="C102" s="85" t="str" cm="1">
        <f t="array" ref="C102">IFERROR(INDEX('03.Muestra'!$F$8:$F$42,SMALL(IF("Página Web"='03.Muestra'!$D$8:$D$42,ROW('03.Muestra'!$F$8:$F$42)-MIN(ROW('03.Muestra'!$D$8:$D$42))+1,""),ROW()-94)),"")</f>
        <v>https://marpa.madrid/investigacion/publicaciones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https://marpa.madrid/aviso-legal</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Declaración Accesibilidad</v>
      </c>
      <c r="C104" s="85" t="str" cm="1">
        <f t="array" ref="C104">IFERROR(INDEX('03.Muestra'!$F$8:$F$42,SMALL(IF("Página Web"='03.Muestra'!$D$8:$D$42,ROW('03.Muestra'!$F$8:$F$42)-MIN(ROW('03.Muestra'!$D$8:$D$42))+1,""),ROW()-94)),"")</f>
        <v>https://marpa.madrid/accesibilidad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https://marpa.madrid/sitemap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 y funciones</v>
      </c>
      <c r="C135" s="85" t="str" cm="1">
        <f t="array" ref="C135">IFERROR(INDEX('03.Muestra'!$F$8:$F$42,SMALL(IF("Página Web"='03.Muestra'!$D$8:$D$42,ROW('03.Muestra'!$F$8:$F$42)-MIN(ROW('03.Muestra'!$D$8:$D$42))+1,""),ROW()-132)),"")</f>
        <v>https://marpa.madrid/museo/organizacion-y-funciones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Multimedia</v>
      </c>
      <c r="C136" s="85" t="str" cm="1">
        <f t="array" ref="C136">IFERROR(INDEX('03.Muestra'!$F$8:$F$42,SMALL(IF("Página Web"='03.Muestra'!$D$8:$D$42,ROW('03.Muestra'!$F$8:$F$42)-MIN(ROW('03.Muestra'!$D$8:$D$42))+1,""),ROW()-132)),"")</f>
        <v>https://marpa.madrid/actividades/multimedia</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Video</v>
      </c>
      <c r="C137" s="85" t="str" cm="1">
        <f t="array" ref="C137">IFERROR(INDEX('03.Muestra'!$F$8:$F$42,SMALL(IF("Página Web"='03.Muestra'!$D$8:$D$42,ROW('03.Muestra'!$F$8:$F$42)-MIN(ROW('03.Muestra'!$D$8:$D$42))+1,""),ROW()-132)),"")</f>
        <v>https://marpa.madrid/videos/conferencia-muerte-en-tarteso-ciclo-tarteso-al-descubierto</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 de piezas</v>
      </c>
      <c r="C138" s="85" t="str" cm="1">
        <f t="array" ref="C138">IFERROR(INDEX('03.Muestra'!$F$8:$F$42,SMALL(IF("Página Web"='03.Muestra'!$D$8:$D$42,ROW('03.Muestra'!$F$8:$F$42)-MIN(ROW('03.Muestra'!$D$8:$D$42))+1,""),ROW()-132)),"")</f>
        <v>https://marpa.madrid/fondos/buscador-piezas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https://marpa.madrid/investigacion/biblioteca-emeterio-cuadrado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Publicaciones</v>
      </c>
      <c r="C140" s="85" t="str" cm="1">
        <f t="array" ref="C140">IFERROR(INDEX('03.Muestra'!$F$8:$F$42,SMALL(IF("Página Web"='03.Muestra'!$D$8:$D$42,ROW('03.Muestra'!$F$8:$F$42)-MIN(ROW('03.Muestra'!$D$8:$D$42))+1,""),ROW()-132)),"")</f>
        <v>https://marpa.madrid/investigacion/publicaciones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https://marpa.madrid/aviso-legal</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Declaración Accesibilidad</v>
      </c>
      <c r="C142" s="85" t="str" cm="1">
        <f t="array" ref="C142">IFERROR(INDEX('03.Muestra'!$F$8:$F$42,SMALL(IF("Página Web"='03.Muestra'!$D$8:$D$42,ROW('03.Muestra'!$F$8:$F$42)-MIN(ROW('03.Muestra'!$D$8:$D$42))+1,""),ROW()-132)),"")</f>
        <v>https://marpa.madrid/accesibilidad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https://marpa.madrid/sitemap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 y funciones</v>
      </c>
      <c r="C173" s="85" t="str" cm="1">
        <f t="array" ref="C173">IFERROR(INDEX('03.Muestra'!$F$8:$F$42,SMALL(IF("Página Web"='03.Muestra'!$D$8:$D$42,ROW('03.Muestra'!$F$8:$F$42)-MIN(ROW('03.Muestra'!$D$8:$D$42))+1,""),ROW()-170)),"")</f>
        <v>https://marpa.madrid/museo/organizacion-y-funciones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Multimedia</v>
      </c>
      <c r="C174" s="85" t="str" cm="1">
        <f t="array" ref="C174">IFERROR(INDEX('03.Muestra'!$F$8:$F$42,SMALL(IF("Página Web"='03.Muestra'!$D$8:$D$42,ROW('03.Muestra'!$F$8:$F$42)-MIN(ROW('03.Muestra'!$D$8:$D$42))+1,""),ROW()-170)),"")</f>
        <v>https://marpa.madrid/actividades/multimedia</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Video</v>
      </c>
      <c r="C175" s="85" t="str" cm="1">
        <f t="array" ref="C175">IFERROR(INDEX('03.Muestra'!$F$8:$F$42,SMALL(IF("Página Web"='03.Muestra'!$D$8:$D$42,ROW('03.Muestra'!$F$8:$F$42)-MIN(ROW('03.Muestra'!$D$8:$D$42))+1,""),ROW()-170)),"")</f>
        <v>https://marpa.madrid/videos/conferencia-muerte-en-tarteso-ciclo-tarteso-al-descubierto</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 de piezas</v>
      </c>
      <c r="C176" s="85" t="str" cm="1">
        <f t="array" ref="C176">IFERROR(INDEX('03.Muestra'!$F$8:$F$42,SMALL(IF("Página Web"='03.Muestra'!$D$8:$D$42,ROW('03.Muestra'!$F$8:$F$42)-MIN(ROW('03.Muestra'!$D$8:$D$42))+1,""),ROW()-170)),"")</f>
        <v>https://marpa.madrid/fondos/buscador-piezas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https://marpa.madrid/investigacion/biblioteca-emeterio-cuadrado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Publicaciones</v>
      </c>
      <c r="C178" s="85" t="str" cm="1">
        <f t="array" ref="C178">IFERROR(INDEX('03.Muestra'!$F$8:$F$42,SMALL(IF("Página Web"='03.Muestra'!$D$8:$D$42,ROW('03.Muestra'!$F$8:$F$42)-MIN(ROW('03.Muestra'!$D$8:$D$42))+1,""),ROW()-170)),"")</f>
        <v>https://marpa.madrid/investigacion/publicaciones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https://marpa.madrid/aviso-legal</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Declaración Accesibilidad</v>
      </c>
      <c r="C180" s="85" t="str" cm="1">
        <f t="array" ref="C180">IFERROR(INDEX('03.Muestra'!$F$8:$F$42,SMALL(IF("Página Web"='03.Muestra'!$D$8:$D$42,ROW('03.Muestra'!$F$8:$F$42)-MIN(ROW('03.Muestra'!$D$8:$D$42))+1,""),ROW()-170)),"")</f>
        <v>https://marpa.madrid/accesibilidad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https://marpa.madrid/sitemap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https://marpa.madrid/</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10</v>
      </c>
      <c r="I210" s="91">
        <f ca="1">COUNTIF($D209:INDIRECT("$D" &amp;  SUM(ROW()-1,'03.Muestra'!$D$45)-1),I209)</f>
        <v>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 y funciones</v>
      </c>
      <c r="C211" s="85" t="str" cm="1">
        <f t="array" ref="C211">IFERROR(INDEX('03.Muestra'!$F$8:$F$42,SMALL(IF("Página Web"='03.Muestra'!$D$8:$D$42,ROW('03.Muestra'!$F$8:$F$42)-MIN(ROW('03.Muestra'!$D$8:$D$42))+1,""),ROW()-208)),"")</f>
        <v>https://marpa.madrid/museo/organizacion-y-funciones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Multimedia</v>
      </c>
      <c r="C212" s="85" t="str" cm="1">
        <f t="array" ref="C212">IFERROR(INDEX('03.Muestra'!$F$8:$F$42,SMALL(IF("Página Web"='03.Muestra'!$D$8:$D$42,ROW('03.Muestra'!$F$8:$F$42)-MIN(ROW('03.Muestra'!$D$8:$D$42))+1,""),ROW()-208)),"")</f>
        <v>https://marpa.madrid/actividades/multimedia</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Video</v>
      </c>
      <c r="C213" s="85" t="str" cm="1">
        <f t="array" ref="C213">IFERROR(INDEX('03.Muestra'!$F$8:$F$42,SMALL(IF("Página Web"='03.Muestra'!$D$8:$D$42,ROW('03.Muestra'!$F$8:$F$42)-MIN(ROW('03.Muestra'!$D$8:$D$42))+1,""),ROW()-208)),"")</f>
        <v>https://marpa.madrid/videos/conferencia-muerte-en-tarteso-ciclo-tarteso-al-descubierto</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 de piezas</v>
      </c>
      <c r="C214" s="85" t="str" cm="1">
        <f t="array" ref="C214">IFERROR(INDEX('03.Muestra'!$F$8:$F$42,SMALL(IF("Página Web"='03.Muestra'!$D$8:$D$42,ROW('03.Muestra'!$F$8:$F$42)-MIN(ROW('03.Muestra'!$D$8:$D$42))+1,""),ROW()-208)),"")</f>
        <v>https://marpa.madrid/fondos/buscador-piezas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https://marpa.madrid/investigacion/biblioteca-emeterio-cuadrado</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Publicaciones</v>
      </c>
      <c r="C216" s="85" t="str" cm="1">
        <f t="array" ref="C216">IFERROR(INDEX('03.Muestra'!$F$8:$F$42,SMALL(IF("Página Web"='03.Muestra'!$D$8:$D$42,ROW('03.Muestra'!$F$8:$F$42)-MIN(ROW('03.Muestra'!$D$8:$D$42))+1,""),ROW()-208)),"")</f>
        <v>https://marpa.madrid/investigacion/publicaciones</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https://marpa.madrid/aviso-legal</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Declaración Accesibilidad</v>
      </c>
      <c r="C218" s="85" t="str" cm="1">
        <f t="array" ref="C218">IFERROR(INDEX('03.Muestra'!$F$8:$F$42,SMALL(IF("Página Web"='03.Muestra'!$D$8:$D$42,ROW('03.Muestra'!$F$8:$F$42)-MIN(ROW('03.Muestra'!$D$8:$D$42))+1,""),ROW()-208)),"")</f>
        <v>https://marpa.madrid/accesibilidad</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https://marpa.madrid/sitemap</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https://marpa.madrid/</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11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 y funciones</v>
      </c>
      <c r="C249" s="85" t="str" cm="1">
        <f t="array" ref="C249">IFERROR(INDEX('03.Muestra'!$F$8:$F$42,SMALL(IF("Página Web"='03.Muestra'!$D$8:$D$42,ROW('03.Muestra'!$F$8:$F$42)-MIN(ROW('03.Muestra'!$D$8:$D$42))+1,""),ROW()-246)),"")</f>
        <v>https://marpa.madrid/museo/organizacion-y-funciones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Multimedia</v>
      </c>
      <c r="C250" s="85" t="str" cm="1">
        <f t="array" ref="C250">IFERROR(INDEX('03.Muestra'!$F$8:$F$42,SMALL(IF("Página Web"='03.Muestra'!$D$8:$D$42,ROW('03.Muestra'!$F$8:$F$42)-MIN(ROW('03.Muestra'!$D$8:$D$42))+1,""),ROW()-246)),"")</f>
        <v>https://marpa.madrid/actividades/multimedia</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Video</v>
      </c>
      <c r="C251" s="85" t="str" cm="1">
        <f t="array" ref="C251">IFERROR(INDEX('03.Muestra'!$F$8:$F$42,SMALL(IF("Página Web"='03.Muestra'!$D$8:$D$42,ROW('03.Muestra'!$F$8:$F$42)-MIN(ROW('03.Muestra'!$D$8:$D$42))+1,""),ROW()-246)),"")</f>
        <v>https://marpa.madrid/videos/conferencia-muerte-en-tarteso-ciclo-tarteso-al-descubierto</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 de piezas</v>
      </c>
      <c r="C252" s="85" t="str" cm="1">
        <f t="array" ref="C252">IFERROR(INDEX('03.Muestra'!$F$8:$F$42,SMALL(IF("Página Web"='03.Muestra'!$D$8:$D$42,ROW('03.Muestra'!$F$8:$F$42)-MIN(ROW('03.Muestra'!$D$8:$D$42))+1,""),ROW()-246)),"")</f>
        <v>https://marpa.madrid/fondos/buscador-piezas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https://marpa.madrid/investigacion/biblioteca-emeterio-cuadrado</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Publicaciones</v>
      </c>
      <c r="C254" s="85" t="str" cm="1">
        <f t="array" ref="C254">IFERROR(INDEX('03.Muestra'!$F$8:$F$42,SMALL(IF("Página Web"='03.Muestra'!$D$8:$D$42,ROW('03.Muestra'!$F$8:$F$42)-MIN(ROW('03.Muestra'!$D$8:$D$42))+1,""),ROW()-246)),"")</f>
        <v>https://marpa.madrid/investigacion/publicaciones</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https://marpa.madrid/aviso-legal</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Declaración Accesibilidad</v>
      </c>
      <c r="C256" s="85" t="str" cm="1">
        <f t="array" ref="C256">IFERROR(INDEX('03.Muestra'!$F$8:$F$42,SMALL(IF("Página Web"='03.Muestra'!$D$8:$D$42,ROW('03.Muestra'!$F$8:$F$42)-MIN(ROW('03.Muestra'!$D$8:$D$42))+1,""),ROW()-246)),"")</f>
        <v>https://marpa.madrid/accesibilidad</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https://marpa.madrid/sitemap</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https://marpa.madrid/</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11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 y funciones</v>
      </c>
      <c r="C287" s="85" t="str" cm="1">
        <f t="array" ref="C287">IFERROR(INDEX('03.Muestra'!$F$8:$F$42,SMALL(IF("Página Web"='03.Muestra'!$D$8:$D$42,ROW('03.Muestra'!$F$8:$F$42)-MIN(ROW('03.Muestra'!$D$8:$D$42))+1,""),ROW()-284)),"")</f>
        <v>https://marpa.madrid/museo/organizacion-y-funciones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Multimedia</v>
      </c>
      <c r="C288" s="85" t="str" cm="1">
        <f t="array" ref="C288">IFERROR(INDEX('03.Muestra'!$F$8:$F$42,SMALL(IF("Página Web"='03.Muestra'!$D$8:$D$42,ROW('03.Muestra'!$F$8:$F$42)-MIN(ROW('03.Muestra'!$D$8:$D$42))+1,""),ROW()-284)),"")</f>
        <v>https://marpa.madrid/actividades/multimedia</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Video</v>
      </c>
      <c r="C289" s="85" t="str" cm="1">
        <f t="array" ref="C289">IFERROR(INDEX('03.Muestra'!$F$8:$F$42,SMALL(IF("Página Web"='03.Muestra'!$D$8:$D$42,ROW('03.Muestra'!$F$8:$F$42)-MIN(ROW('03.Muestra'!$D$8:$D$42))+1,""),ROW()-284)),"")</f>
        <v>https://marpa.madrid/videos/conferencia-muerte-en-tarteso-ciclo-tarteso-al-descubierto</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 de piezas</v>
      </c>
      <c r="C290" s="85" t="str" cm="1">
        <f t="array" ref="C290">IFERROR(INDEX('03.Muestra'!$F$8:$F$42,SMALL(IF("Página Web"='03.Muestra'!$D$8:$D$42,ROW('03.Muestra'!$F$8:$F$42)-MIN(ROW('03.Muestra'!$D$8:$D$42))+1,""),ROW()-284)),"")</f>
        <v>https://marpa.madrid/fondos/buscador-piezas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https://marpa.madrid/investigacion/biblioteca-emeterio-cuadrado</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Publicaciones</v>
      </c>
      <c r="C292" s="85" t="str" cm="1">
        <f t="array" ref="C292">IFERROR(INDEX('03.Muestra'!$F$8:$F$42,SMALL(IF("Página Web"='03.Muestra'!$D$8:$D$42,ROW('03.Muestra'!$F$8:$F$42)-MIN(ROW('03.Muestra'!$D$8:$D$42))+1,""),ROW()-284)),"")</f>
        <v>https://marpa.madrid/investigacion/publicaciones</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https://marpa.madrid/aviso-legal</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Declaración Accesibilidad</v>
      </c>
      <c r="C294" s="85" t="str" cm="1">
        <f t="array" ref="C294">IFERROR(INDEX('03.Muestra'!$F$8:$F$42,SMALL(IF("Página Web"='03.Muestra'!$D$8:$D$42,ROW('03.Muestra'!$F$8:$F$42)-MIN(ROW('03.Muestra'!$D$8:$D$42))+1,""),ROW()-284)),"")</f>
        <v>https://marpa.madrid/accesibilidad</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https://marpa.madrid/sitemap</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https://marpa.madrid/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10</v>
      </c>
      <c r="I324" s="91">
        <f ca="1">COUNTIF($D323:INDIRECT("$D" &amp;  SUM(ROW()-1,'03.Muestra'!$D$45)-1),I323)</f>
        <v>1</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 y funciones</v>
      </c>
      <c r="C325" s="85" t="str" cm="1">
        <f t="array" ref="C325">IFERROR(INDEX('03.Muestra'!$F$8:$F$42,SMALL(IF("Página Web"='03.Muestra'!$D$8:$D$42,ROW('03.Muestra'!$F$8:$F$42)-MIN(ROW('03.Muestra'!$D$8:$D$42))+1,""),ROW()-322)),"")</f>
        <v>https://marpa.madrid/museo/organizacion-y-funciones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Multimedia</v>
      </c>
      <c r="C326" s="85" t="str" cm="1">
        <f t="array" ref="C326">IFERROR(INDEX('03.Muestra'!$F$8:$F$42,SMALL(IF("Página Web"='03.Muestra'!$D$8:$D$42,ROW('03.Muestra'!$F$8:$F$42)-MIN(ROW('03.Muestra'!$D$8:$D$42))+1,""),ROW()-322)),"")</f>
        <v>https://marpa.madrid/actividades/multimedia</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Video</v>
      </c>
      <c r="C327" s="85" t="str" cm="1">
        <f t="array" ref="C327">IFERROR(INDEX('03.Muestra'!$F$8:$F$42,SMALL(IF("Página Web"='03.Muestra'!$D$8:$D$42,ROW('03.Muestra'!$F$8:$F$42)-MIN(ROW('03.Muestra'!$D$8:$D$42))+1,""),ROW()-322)),"")</f>
        <v>https://marpa.madrid/videos/conferencia-muerte-en-tarteso-ciclo-tarteso-al-descubierto</v>
      </c>
      <c r="D327" s="99" t="s">
        <v>94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 de piezas</v>
      </c>
      <c r="C328" s="85" t="str" cm="1">
        <f t="array" ref="C328">IFERROR(INDEX('03.Muestra'!$F$8:$F$42,SMALL(IF("Página Web"='03.Muestra'!$D$8:$D$42,ROW('03.Muestra'!$F$8:$F$42)-MIN(ROW('03.Muestra'!$D$8:$D$42))+1,""),ROW()-322)),"")</f>
        <v>https://marpa.madrid/fondos/buscador-piezas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https://marpa.madrid/investigacion/biblioteca-emeterio-cuadrado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Publicaciones</v>
      </c>
      <c r="C330" s="85" t="str" cm="1">
        <f t="array" ref="C330">IFERROR(INDEX('03.Muestra'!$F$8:$F$42,SMALL(IF("Página Web"='03.Muestra'!$D$8:$D$42,ROW('03.Muestra'!$F$8:$F$42)-MIN(ROW('03.Muestra'!$D$8:$D$42))+1,""),ROW()-322)),"")</f>
        <v>https://marpa.madrid/investigacion/publicaciones</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https://marpa.madrid/aviso-legal</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Declaración Accesibilidad</v>
      </c>
      <c r="C332" s="85" t="str" cm="1">
        <f t="array" ref="C332">IFERROR(INDEX('03.Muestra'!$F$8:$F$42,SMALL(IF("Página Web"='03.Muestra'!$D$8:$D$42,ROW('03.Muestra'!$F$8:$F$42)-MIN(ROW('03.Muestra'!$D$8:$D$42))+1,""),ROW()-322)),"")</f>
        <v>https://marpa.madrid/accesibilidad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https://marpa.madrid/sitemap</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83" priority="350" stopIfTrue="1" operator="equal">
      <formula>"ERR"</formula>
    </cfRule>
  </conditionalFormatting>
  <conditionalFormatting sqref="F19:J19 F57:J57 F95:J95 F209:J209 F247:J247 F285:J285 F323:J323 F133:J133 F171:J171">
    <cfRule type="expression" dxfId="1282" priority="344" stopIfTrue="1">
      <formula>ISBLANK(F19)</formula>
    </cfRule>
    <cfRule type="cellIs" dxfId="1281" priority="345" stopIfTrue="1" operator="equal">
      <formula>"Pasa"</formula>
    </cfRule>
    <cfRule type="cellIs" dxfId="1280" priority="346" stopIfTrue="1" operator="equal">
      <formula>"Falla"</formula>
    </cfRule>
    <cfRule type="cellIs" dxfId="1279" priority="347" stopIfTrue="1" operator="equal">
      <formula>"N/A"</formula>
    </cfRule>
    <cfRule type="cellIs" dxfId="1278" priority="348" stopIfTrue="1" operator="equal">
      <formula>"N/T"</formula>
    </cfRule>
    <cfRule type="cellIs" dxfId="1277" priority="349" stopIfTrue="1" operator="equal">
      <formula>"N/D"</formula>
    </cfRule>
  </conditionalFormatting>
  <conditionalFormatting sqref="D21:D53">
    <cfRule type="expression" dxfId="1276" priority="224" stopIfTrue="1">
      <formula>ISBLANK(D21)</formula>
    </cfRule>
    <cfRule type="cellIs" dxfId="1275" priority="225" stopIfTrue="1" operator="equal">
      <formula>"Pasa"</formula>
    </cfRule>
    <cfRule type="cellIs" dxfId="1274" priority="226" stopIfTrue="1" operator="equal">
      <formula>"Falla"</formula>
    </cfRule>
    <cfRule type="cellIs" dxfId="1273" priority="227" stopIfTrue="1" operator="equal">
      <formula>"N/A"</formula>
    </cfRule>
    <cfRule type="cellIs" dxfId="1272" priority="228" stopIfTrue="1" operator="equal">
      <formula>"N/T"</formula>
    </cfRule>
    <cfRule type="cellIs" dxfId="1271" priority="229" stopIfTrue="1" operator="equal">
      <formula>"N/D"</formula>
    </cfRule>
  </conditionalFormatting>
  <conditionalFormatting sqref="D21:D53">
    <cfRule type="cellIs" dxfId="1270" priority="223" stopIfTrue="1" operator="equal">
      <formula>"-"</formula>
    </cfRule>
  </conditionalFormatting>
  <conditionalFormatting sqref="D59:D91">
    <cfRule type="expression" dxfId="1269" priority="217" stopIfTrue="1">
      <formula>ISBLANK(D59)</formula>
    </cfRule>
    <cfRule type="cellIs" dxfId="1268" priority="218" stopIfTrue="1" operator="equal">
      <formula>"Pasa"</formula>
    </cfRule>
    <cfRule type="cellIs" dxfId="1267" priority="219" stopIfTrue="1" operator="equal">
      <formula>"Falla"</formula>
    </cfRule>
    <cfRule type="cellIs" dxfId="1266" priority="220" stopIfTrue="1" operator="equal">
      <formula>"N/A"</formula>
    </cfRule>
    <cfRule type="cellIs" dxfId="1265" priority="221" stopIfTrue="1" operator="equal">
      <formula>"N/T"</formula>
    </cfRule>
    <cfRule type="cellIs" dxfId="1264" priority="222" stopIfTrue="1" operator="equal">
      <formula>"N/D"</formula>
    </cfRule>
  </conditionalFormatting>
  <conditionalFormatting sqref="D59:D91">
    <cfRule type="cellIs" dxfId="1263" priority="216" stopIfTrue="1" operator="equal">
      <formula>"-"</formula>
    </cfRule>
  </conditionalFormatting>
  <conditionalFormatting sqref="D97:D129">
    <cfRule type="expression" dxfId="1262" priority="210" stopIfTrue="1">
      <formula>ISBLANK(D97)</formula>
    </cfRule>
    <cfRule type="cellIs" dxfId="1261" priority="211" stopIfTrue="1" operator="equal">
      <formula>"Pasa"</formula>
    </cfRule>
    <cfRule type="cellIs" dxfId="1260" priority="212" stopIfTrue="1" operator="equal">
      <formula>"Falla"</formula>
    </cfRule>
    <cfRule type="cellIs" dxfId="1259" priority="213" stopIfTrue="1" operator="equal">
      <formula>"N/A"</formula>
    </cfRule>
    <cfRule type="cellIs" dxfId="1258" priority="214" stopIfTrue="1" operator="equal">
      <formula>"N/T"</formula>
    </cfRule>
    <cfRule type="cellIs" dxfId="1257" priority="215" stopIfTrue="1" operator="equal">
      <formula>"N/D"</formula>
    </cfRule>
  </conditionalFormatting>
  <conditionalFormatting sqref="D97:D129">
    <cfRule type="cellIs" dxfId="1256" priority="209" stopIfTrue="1" operator="equal">
      <formula>"-"</formula>
    </cfRule>
  </conditionalFormatting>
  <conditionalFormatting sqref="D211:D243">
    <cfRule type="expression" dxfId="1255" priority="203" stopIfTrue="1">
      <formula>ISBLANK(D211)</formula>
    </cfRule>
    <cfRule type="cellIs" dxfId="1254" priority="204" stopIfTrue="1" operator="equal">
      <formula>"Pasa"</formula>
    </cfRule>
    <cfRule type="cellIs" dxfId="1253" priority="205" stopIfTrue="1" operator="equal">
      <formula>"Falla"</formula>
    </cfRule>
    <cfRule type="cellIs" dxfId="1252" priority="206" stopIfTrue="1" operator="equal">
      <formula>"N/A"</formula>
    </cfRule>
    <cfRule type="cellIs" dxfId="1251" priority="207" stopIfTrue="1" operator="equal">
      <formula>"N/T"</formula>
    </cfRule>
    <cfRule type="cellIs" dxfId="1250" priority="208" stopIfTrue="1" operator="equal">
      <formula>"N/D"</formula>
    </cfRule>
  </conditionalFormatting>
  <conditionalFormatting sqref="D211:D243">
    <cfRule type="cellIs" dxfId="1249" priority="202" stopIfTrue="1" operator="equal">
      <formula>"-"</formula>
    </cfRule>
  </conditionalFormatting>
  <conditionalFormatting sqref="D249:D281">
    <cfRule type="expression" dxfId="1248" priority="196" stopIfTrue="1">
      <formula>ISBLANK(D249)</formula>
    </cfRule>
    <cfRule type="cellIs" dxfId="1247" priority="197" stopIfTrue="1" operator="equal">
      <formula>"Pasa"</formula>
    </cfRule>
    <cfRule type="cellIs" dxfId="1246" priority="198" stopIfTrue="1" operator="equal">
      <formula>"Falla"</formula>
    </cfRule>
    <cfRule type="cellIs" dxfId="1245" priority="199" stopIfTrue="1" operator="equal">
      <formula>"N/A"</formula>
    </cfRule>
    <cfRule type="cellIs" dxfId="1244" priority="200" stopIfTrue="1" operator="equal">
      <formula>"N/T"</formula>
    </cfRule>
    <cfRule type="cellIs" dxfId="1243" priority="201" stopIfTrue="1" operator="equal">
      <formula>"N/D"</formula>
    </cfRule>
  </conditionalFormatting>
  <conditionalFormatting sqref="D249:D281">
    <cfRule type="cellIs" dxfId="1242" priority="195" stopIfTrue="1" operator="equal">
      <formula>"-"</formula>
    </cfRule>
  </conditionalFormatting>
  <conditionalFormatting sqref="D287:D319">
    <cfRule type="expression" dxfId="1241" priority="189" stopIfTrue="1">
      <formula>ISBLANK(D287)</formula>
    </cfRule>
    <cfRule type="cellIs" dxfId="1240" priority="190" stopIfTrue="1" operator="equal">
      <formula>"Pasa"</formula>
    </cfRule>
    <cfRule type="cellIs" dxfId="1239" priority="191" stopIfTrue="1" operator="equal">
      <formula>"Falla"</formula>
    </cfRule>
    <cfRule type="cellIs" dxfId="1238" priority="192" stopIfTrue="1" operator="equal">
      <formula>"N/A"</formula>
    </cfRule>
    <cfRule type="cellIs" dxfId="1237" priority="193" stopIfTrue="1" operator="equal">
      <formula>"N/T"</formula>
    </cfRule>
    <cfRule type="cellIs" dxfId="1236" priority="194" stopIfTrue="1" operator="equal">
      <formula>"N/D"</formula>
    </cfRule>
  </conditionalFormatting>
  <conditionalFormatting sqref="D287:D319">
    <cfRule type="cellIs" dxfId="1235" priority="188" stopIfTrue="1" operator="equal">
      <formula>"-"</formula>
    </cfRule>
  </conditionalFormatting>
  <conditionalFormatting sqref="D325:D357">
    <cfRule type="expression" dxfId="1234" priority="182" stopIfTrue="1">
      <formula>ISBLANK(D325)</formula>
    </cfRule>
    <cfRule type="cellIs" dxfId="1233" priority="183" stopIfTrue="1" operator="equal">
      <formula>"Pasa"</formula>
    </cfRule>
    <cfRule type="cellIs" dxfId="1232" priority="184" stopIfTrue="1" operator="equal">
      <formula>"Falla"</formula>
    </cfRule>
    <cfRule type="cellIs" dxfId="1231" priority="185" stopIfTrue="1" operator="equal">
      <formula>"N/A"</formula>
    </cfRule>
    <cfRule type="cellIs" dxfId="1230" priority="186" stopIfTrue="1" operator="equal">
      <formula>"N/T"</formula>
    </cfRule>
    <cfRule type="cellIs" dxfId="1229" priority="187" stopIfTrue="1" operator="equal">
      <formula>"N/D"</formula>
    </cfRule>
  </conditionalFormatting>
  <conditionalFormatting sqref="D325:D357">
    <cfRule type="cellIs" dxfId="1228" priority="181" stopIfTrue="1" operator="equal">
      <formula>"-"</formula>
    </cfRule>
  </conditionalFormatting>
  <conditionalFormatting sqref="E133:E167">
    <cfRule type="cellIs" dxfId="1227" priority="180" stopIfTrue="1" operator="equal">
      <formula>"ERR"</formula>
    </cfRule>
  </conditionalFormatting>
  <conditionalFormatting sqref="D135:D167">
    <cfRule type="expression" dxfId="1226" priority="168" stopIfTrue="1">
      <formula>ISBLANK(D135)</formula>
    </cfRule>
    <cfRule type="cellIs" dxfId="1225" priority="169" stopIfTrue="1" operator="equal">
      <formula>"Pasa"</formula>
    </cfRule>
    <cfRule type="cellIs" dxfId="1224" priority="170" stopIfTrue="1" operator="equal">
      <formula>"Falla"</formula>
    </cfRule>
    <cfRule type="cellIs" dxfId="1223" priority="171" stopIfTrue="1" operator="equal">
      <formula>"N/A"</formula>
    </cfRule>
    <cfRule type="cellIs" dxfId="1222" priority="172" stopIfTrue="1" operator="equal">
      <formula>"N/T"</formula>
    </cfRule>
    <cfRule type="cellIs" dxfId="1221" priority="173" stopIfTrue="1" operator="equal">
      <formula>"N/D"</formula>
    </cfRule>
  </conditionalFormatting>
  <conditionalFormatting sqref="D135:D167">
    <cfRule type="cellIs" dxfId="1220" priority="167" stopIfTrue="1" operator="equal">
      <formula>"-"</formula>
    </cfRule>
  </conditionalFormatting>
  <conditionalFormatting sqref="E171:E205">
    <cfRule type="cellIs" dxfId="1219" priority="166" stopIfTrue="1" operator="equal">
      <formula>"ERR"</formula>
    </cfRule>
  </conditionalFormatting>
  <conditionalFormatting sqref="D173:D205">
    <cfRule type="expression" dxfId="1218" priority="154" stopIfTrue="1">
      <formula>ISBLANK(D173)</formula>
    </cfRule>
    <cfRule type="cellIs" dxfId="1217" priority="155" stopIfTrue="1" operator="equal">
      <formula>"Pasa"</formula>
    </cfRule>
    <cfRule type="cellIs" dxfId="1216" priority="156" stopIfTrue="1" operator="equal">
      <formula>"Falla"</formula>
    </cfRule>
    <cfRule type="cellIs" dxfId="1215" priority="157" stopIfTrue="1" operator="equal">
      <formula>"N/A"</formula>
    </cfRule>
    <cfRule type="cellIs" dxfId="1214" priority="158" stopIfTrue="1" operator="equal">
      <formula>"N/T"</formula>
    </cfRule>
    <cfRule type="cellIs" dxfId="1213" priority="159" stopIfTrue="1" operator="equal">
      <formula>"N/D"</formula>
    </cfRule>
  </conditionalFormatting>
  <conditionalFormatting sqref="D173:D205">
    <cfRule type="cellIs" dxfId="1212" priority="153" stopIfTrue="1" operator="equal">
      <formula>"-"</formula>
    </cfRule>
  </conditionalFormatting>
  <conditionalFormatting sqref="K23">
    <cfRule type="expression" dxfId="1211" priority="147" stopIfTrue="1">
      <formula>ISBLANK(K23)</formula>
    </cfRule>
    <cfRule type="cellIs" dxfId="1210" priority="148" stopIfTrue="1" operator="equal">
      <formula>"Pasa"</formula>
    </cfRule>
    <cfRule type="cellIs" dxfId="1209" priority="149" stopIfTrue="1" operator="equal">
      <formula>"Falla"</formula>
    </cfRule>
    <cfRule type="cellIs" dxfId="1208" priority="150" stopIfTrue="1" operator="equal">
      <formula>"N/A"</formula>
    </cfRule>
    <cfRule type="cellIs" dxfId="1207" priority="151" stopIfTrue="1" operator="equal">
      <formula>"N/T"</formula>
    </cfRule>
    <cfRule type="cellIs" dxfId="1206" priority="152" stopIfTrue="1" operator="equal">
      <formula>"N/D"</formula>
    </cfRule>
  </conditionalFormatting>
  <conditionalFormatting sqref="K24">
    <cfRule type="expression" dxfId="1205" priority="141" stopIfTrue="1">
      <formula>ISBLANK(K24)</formula>
    </cfRule>
    <cfRule type="cellIs" dxfId="1204" priority="142" stopIfTrue="1" operator="equal">
      <formula>"Pasa"</formula>
    </cfRule>
    <cfRule type="cellIs" dxfId="1203" priority="143" stopIfTrue="1" operator="equal">
      <formula>"Falla"</formula>
    </cfRule>
    <cfRule type="cellIs" dxfId="1202" priority="144" stopIfTrue="1" operator="equal">
      <formula>"N/A"</formula>
    </cfRule>
    <cfRule type="cellIs" dxfId="1201" priority="145" stopIfTrue="1" operator="equal">
      <formula>"N/T"</formula>
    </cfRule>
    <cfRule type="cellIs" dxfId="1200" priority="146" stopIfTrue="1" operator="equal">
      <formula>"N/D"</formula>
    </cfRule>
  </conditionalFormatting>
  <conditionalFormatting sqref="D19">
    <cfRule type="expression" dxfId="1199" priority="135" stopIfTrue="1">
      <formula>ISBLANK(D19)</formula>
    </cfRule>
    <cfRule type="cellIs" dxfId="1198" priority="136" stopIfTrue="1" operator="equal">
      <formula>"Pasa"</formula>
    </cfRule>
    <cfRule type="cellIs" dxfId="1197" priority="137" stopIfTrue="1" operator="equal">
      <formula>"Falla"</formula>
    </cfRule>
    <cfRule type="cellIs" dxfId="1196" priority="138" stopIfTrue="1" operator="equal">
      <formula>"N/A"</formula>
    </cfRule>
    <cfRule type="cellIs" dxfId="1195" priority="139" stopIfTrue="1" operator="equal">
      <formula>"N/T"</formula>
    </cfRule>
    <cfRule type="cellIs" dxfId="1194" priority="140" stopIfTrue="1" operator="equal">
      <formula>"N/D"</formula>
    </cfRule>
  </conditionalFormatting>
  <conditionalFormatting sqref="D19">
    <cfRule type="cellIs" dxfId="1193" priority="134" stopIfTrue="1" operator="equal">
      <formula>"-"</formula>
    </cfRule>
  </conditionalFormatting>
  <conditionalFormatting sqref="D20">
    <cfRule type="expression" dxfId="1192" priority="128" stopIfTrue="1">
      <formula>ISBLANK(D20)</formula>
    </cfRule>
    <cfRule type="cellIs" dxfId="1191" priority="129" stopIfTrue="1" operator="equal">
      <formula>"Pasa"</formula>
    </cfRule>
    <cfRule type="cellIs" dxfId="1190" priority="130" stopIfTrue="1" operator="equal">
      <formula>"Falla"</formula>
    </cfRule>
    <cfRule type="cellIs" dxfId="1189" priority="131" stopIfTrue="1" operator="equal">
      <formula>"N/A"</formula>
    </cfRule>
    <cfRule type="cellIs" dxfId="1188" priority="132" stopIfTrue="1" operator="equal">
      <formula>"N/T"</formula>
    </cfRule>
    <cfRule type="cellIs" dxfId="1187" priority="133" stopIfTrue="1" operator="equal">
      <formula>"N/D"</formula>
    </cfRule>
  </conditionalFormatting>
  <conditionalFormatting sqref="D20">
    <cfRule type="cellIs" dxfId="1186" priority="127" stopIfTrue="1" operator="equal">
      <formula>"-"</formula>
    </cfRule>
  </conditionalFormatting>
  <conditionalFormatting sqref="D57">
    <cfRule type="expression" dxfId="1185" priority="121" stopIfTrue="1">
      <formula>ISBLANK(D57)</formula>
    </cfRule>
    <cfRule type="cellIs" dxfId="1184" priority="122" stopIfTrue="1" operator="equal">
      <formula>"Pasa"</formula>
    </cfRule>
    <cfRule type="cellIs" dxfId="1183" priority="123" stopIfTrue="1" operator="equal">
      <formula>"Falla"</formula>
    </cfRule>
    <cfRule type="cellIs" dxfId="1182" priority="124" stopIfTrue="1" operator="equal">
      <formula>"N/A"</formula>
    </cfRule>
    <cfRule type="cellIs" dxfId="1181" priority="125" stopIfTrue="1" operator="equal">
      <formula>"N/T"</formula>
    </cfRule>
    <cfRule type="cellIs" dxfId="1180" priority="126" stopIfTrue="1" operator="equal">
      <formula>"N/D"</formula>
    </cfRule>
  </conditionalFormatting>
  <conditionalFormatting sqref="D57">
    <cfRule type="cellIs" dxfId="1179" priority="120" stopIfTrue="1" operator="equal">
      <formula>"-"</formula>
    </cfRule>
  </conditionalFormatting>
  <conditionalFormatting sqref="D58">
    <cfRule type="expression" dxfId="1178" priority="114" stopIfTrue="1">
      <formula>ISBLANK(D58)</formula>
    </cfRule>
    <cfRule type="cellIs" dxfId="1177" priority="115" stopIfTrue="1" operator="equal">
      <formula>"Pasa"</formula>
    </cfRule>
    <cfRule type="cellIs" dxfId="1176" priority="116" stopIfTrue="1" operator="equal">
      <formula>"Falla"</formula>
    </cfRule>
    <cfRule type="cellIs" dxfId="1175" priority="117" stopIfTrue="1" operator="equal">
      <formula>"N/A"</formula>
    </cfRule>
    <cfRule type="cellIs" dxfId="1174" priority="118" stopIfTrue="1" operator="equal">
      <formula>"N/T"</formula>
    </cfRule>
    <cfRule type="cellIs" dxfId="1173" priority="119" stopIfTrue="1" operator="equal">
      <formula>"N/D"</formula>
    </cfRule>
  </conditionalFormatting>
  <conditionalFormatting sqref="D58">
    <cfRule type="cellIs" dxfId="1172" priority="113" stopIfTrue="1" operator="equal">
      <formula>"-"</formula>
    </cfRule>
  </conditionalFormatting>
  <conditionalFormatting sqref="D95">
    <cfRule type="expression" dxfId="1171" priority="107" stopIfTrue="1">
      <formula>ISBLANK(D95)</formula>
    </cfRule>
    <cfRule type="cellIs" dxfId="1170" priority="108" stopIfTrue="1" operator="equal">
      <formula>"Pasa"</formula>
    </cfRule>
    <cfRule type="cellIs" dxfId="1169" priority="109" stopIfTrue="1" operator="equal">
      <formula>"Falla"</formula>
    </cfRule>
    <cfRule type="cellIs" dxfId="1168" priority="110" stopIfTrue="1" operator="equal">
      <formula>"N/A"</formula>
    </cfRule>
    <cfRule type="cellIs" dxfId="1167" priority="111" stopIfTrue="1" operator="equal">
      <formula>"N/T"</formula>
    </cfRule>
    <cfRule type="cellIs" dxfId="1166" priority="112" stopIfTrue="1" operator="equal">
      <formula>"N/D"</formula>
    </cfRule>
  </conditionalFormatting>
  <conditionalFormatting sqref="D95">
    <cfRule type="cellIs" dxfId="1165" priority="106" stopIfTrue="1" operator="equal">
      <formula>"-"</formula>
    </cfRule>
  </conditionalFormatting>
  <conditionalFormatting sqref="D96">
    <cfRule type="expression" dxfId="1164" priority="100" stopIfTrue="1">
      <formula>ISBLANK(D96)</formula>
    </cfRule>
    <cfRule type="cellIs" dxfId="1163" priority="101" stopIfTrue="1" operator="equal">
      <formula>"Pasa"</formula>
    </cfRule>
    <cfRule type="cellIs" dxfId="1162" priority="102" stopIfTrue="1" operator="equal">
      <formula>"Falla"</formula>
    </cfRule>
    <cfRule type="cellIs" dxfId="1161" priority="103" stopIfTrue="1" operator="equal">
      <formula>"N/A"</formula>
    </cfRule>
    <cfRule type="cellIs" dxfId="1160" priority="104" stopIfTrue="1" operator="equal">
      <formula>"N/T"</formula>
    </cfRule>
    <cfRule type="cellIs" dxfId="1159" priority="105" stopIfTrue="1" operator="equal">
      <formula>"N/D"</formula>
    </cfRule>
  </conditionalFormatting>
  <conditionalFormatting sqref="D96">
    <cfRule type="cellIs" dxfId="1158" priority="99" stopIfTrue="1" operator="equal">
      <formula>"-"</formula>
    </cfRule>
  </conditionalFormatting>
  <conditionalFormatting sqref="D133">
    <cfRule type="expression" dxfId="1157" priority="86" stopIfTrue="1">
      <formula>ISBLANK(D133)</formula>
    </cfRule>
    <cfRule type="cellIs" dxfId="1156" priority="87" stopIfTrue="1" operator="equal">
      <formula>"Pasa"</formula>
    </cfRule>
    <cfRule type="cellIs" dxfId="1155" priority="88" stopIfTrue="1" operator="equal">
      <formula>"Falla"</formula>
    </cfRule>
    <cfRule type="cellIs" dxfId="1154" priority="89" stopIfTrue="1" operator="equal">
      <formula>"N/A"</formula>
    </cfRule>
    <cfRule type="cellIs" dxfId="1153" priority="90" stopIfTrue="1" operator="equal">
      <formula>"N/T"</formula>
    </cfRule>
    <cfRule type="cellIs" dxfId="1152" priority="91" stopIfTrue="1" operator="equal">
      <formula>"N/D"</formula>
    </cfRule>
  </conditionalFormatting>
  <conditionalFormatting sqref="D133">
    <cfRule type="cellIs" dxfId="1151" priority="85" stopIfTrue="1" operator="equal">
      <formula>"-"</formula>
    </cfRule>
  </conditionalFormatting>
  <conditionalFormatting sqref="D134">
    <cfRule type="expression" dxfId="1150" priority="79" stopIfTrue="1">
      <formula>ISBLANK(D134)</formula>
    </cfRule>
    <cfRule type="cellIs" dxfId="1149" priority="80" stopIfTrue="1" operator="equal">
      <formula>"Pasa"</formula>
    </cfRule>
    <cfRule type="cellIs" dxfId="1148" priority="81" stopIfTrue="1" operator="equal">
      <formula>"Falla"</formula>
    </cfRule>
    <cfRule type="cellIs" dxfId="1147" priority="82" stopIfTrue="1" operator="equal">
      <formula>"N/A"</formula>
    </cfRule>
    <cfRule type="cellIs" dxfId="1146" priority="83" stopIfTrue="1" operator="equal">
      <formula>"N/T"</formula>
    </cfRule>
    <cfRule type="cellIs" dxfId="1145" priority="84" stopIfTrue="1" operator="equal">
      <formula>"N/D"</formula>
    </cfRule>
  </conditionalFormatting>
  <conditionalFormatting sqref="D134">
    <cfRule type="cellIs" dxfId="1144" priority="78" stopIfTrue="1" operator="equal">
      <formula>"-"</formula>
    </cfRule>
  </conditionalFormatting>
  <conditionalFormatting sqref="D171">
    <cfRule type="expression" dxfId="1143" priority="72" stopIfTrue="1">
      <formula>ISBLANK(D171)</formula>
    </cfRule>
    <cfRule type="cellIs" dxfId="1142" priority="73" stopIfTrue="1" operator="equal">
      <formula>"Pasa"</formula>
    </cfRule>
    <cfRule type="cellIs" dxfId="1141" priority="74" stopIfTrue="1" operator="equal">
      <formula>"Falla"</formula>
    </cfRule>
    <cfRule type="cellIs" dxfId="1140" priority="75" stopIfTrue="1" operator="equal">
      <formula>"N/A"</formula>
    </cfRule>
    <cfRule type="cellIs" dxfId="1139" priority="76" stopIfTrue="1" operator="equal">
      <formula>"N/T"</formula>
    </cfRule>
    <cfRule type="cellIs" dxfId="1138" priority="77" stopIfTrue="1" operator="equal">
      <formula>"N/D"</formula>
    </cfRule>
  </conditionalFormatting>
  <conditionalFormatting sqref="D171">
    <cfRule type="cellIs" dxfId="1137" priority="71" stopIfTrue="1" operator="equal">
      <formula>"-"</formula>
    </cfRule>
  </conditionalFormatting>
  <conditionalFormatting sqref="D172">
    <cfRule type="expression" dxfId="1136" priority="65" stopIfTrue="1">
      <formula>ISBLANK(D172)</formula>
    </cfRule>
    <cfRule type="cellIs" dxfId="1135" priority="66" stopIfTrue="1" operator="equal">
      <formula>"Pasa"</formula>
    </cfRule>
    <cfRule type="cellIs" dxfId="1134" priority="67" stopIfTrue="1" operator="equal">
      <formula>"Falla"</formula>
    </cfRule>
    <cfRule type="cellIs" dxfId="1133" priority="68" stopIfTrue="1" operator="equal">
      <formula>"N/A"</formula>
    </cfRule>
    <cfRule type="cellIs" dxfId="1132" priority="69" stopIfTrue="1" operator="equal">
      <formula>"N/T"</formula>
    </cfRule>
    <cfRule type="cellIs" dxfId="1131" priority="70" stopIfTrue="1" operator="equal">
      <formula>"N/D"</formula>
    </cfRule>
  </conditionalFormatting>
  <conditionalFormatting sqref="D172">
    <cfRule type="cellIs" dxfId="1130" priority="64" stopIfTrue="1" operator="equal">
      <formula>"-"</formula>
    </cfRule>
  </conditionalFormatting>
  <conditionalFormatting sqref="D209">
    <cfRule type="expression" dxfId="1129" priority="58" stopIfTrue="1">
      <formula>ISBLANK(D209)</formula>
    </cfRule>
    <cfRule type="cellIs" dxfId="1128" priority="59" stopIfTrue="1" operator="equal">
      <formula>"Pasa"</formula>
    </cfRule>
    <cfRule type="cellIs" dxfId="1127" priority="60" stopIfTrue="1" operator="equal">
      <formula>"Falla"</formula>
    </cfRule>
    <cfRule type="cellIs" dxfId="1126" priority="61" stopIfTrue="1" operator="equal">
      <formula>"N/A"</formula>
    </cfRule>
    <cfRule type="cellIs" dxfId="1125" priority="62" stopIfTrue="1" operator="equal">
      <formula>"N/T"</formula>
    </cfRule>
    <cfRule type="cellIs" dxfId="1124" priority="63" stopIfTrue="1" operator="equal">
      <formula>"N/D"</formula>
    </cfRule>
  </conditionalFormatting>
  <conditionalFormatting sqref="D209">
    <cfRule type="cellIs" dxfId="1123" priority="57" stopIfTrue="1" operator="equal">
      <formula>"-"</formula>
    </cfRule>
  </conditionalFormatting>
  <conditionalFormatting sqref="D210">
    <cfRule type="expression" dxfId="1122" priority="51" stopIfTrue="1">
      <formula>ISBLANK(D210)</formula>
    </cfRule>
    <cfRule type="cellIs" dxfId="1121" priority="52" stopIfTrue="1" operator="equal">
      <formula>"Pasa"</formula>
    </cfRule>
    <cfRule type="cellIs" dxfId="1120" priority="53" stopIfTrue="1" operator="equal">
      <formula>"Falla"</formula>
    </cfRule>
    <cfRule type="cellIs" dxfId="1119" priority="54" stopIfTrue="1" operator="equal">
      <formula>"N/A"</formula>
    </cfRule>
    <cfRule type="cellIs" dxfId="1118" priority="55" stopIfTrue="1" operator="equal">
      <formula>"N/T"</formula>
    </cfRule>
    <cfRule type="cellIs" dxfId="1117" priority="56" stopIfTrue="1" operator="equal">
      <formula>"N/D"</formula>
    </cfRule>
  </conditionalFormatting>
  <conditionalFormatting sqref="D210">
    <cfRule type="cellIs" dxfId="1116" priority="50" stopIfTrue="1" operator="equal">
      <formula>"-"</formula>
    </cfRule>
  </conditionalFormatting>
  <conditionalFormatting sqref="D247">
    <cfRule type="expression" dxfId="1115" priority="44" stopIfTrue="1">
      <formula>ISBLANK(D247)</formula>
    </cfRule>
    <cfRule type="cellIs" dxfId="1114" priority="45" stopIfTrue="1" operator="equal">
      <formula>"Pasa"</formula>
    </cfRule>
    <cfRule type="cellIs" dxfId="1113" priority="46" stopIfTrue="1" operator="equal">
      <formula>"Falla"</formula>
    </cfRule>
    <cfRule type="cellIs" dxfId="1112" priority="47" stopIfTrue="1" operator="equal">
      <formula>"N/A"</formula>
    </cfRule>
    <cfRule type="cellIs" dxfId="1111" priority="48" stopIfTrue="1" operator="equal">
      <formula>"N/T"</formula>
    </cfRule>
    <cfRule type="cellIs" dxfId="1110" priority="49" stopIfTrue="1" operator="equal">
      <formula>"N/D"</formula>
    </cfRule>
  </conditionalFormatting>
  <conditionalFormatting sqref="D247">
    <cfRule type="cellIs" dxfId="1109" priority="43" stopIfTrue="1" operator="equal">
      <formula>"-"</formula>
    </cfRule>
  </conditionalFormatting>
  <conditionalFormatting sqref="D248">
    <cfRule type="expression" dxfId="1108" priority="37" stopIfTrue="1">
      <formula>ISBLANK(D248)</formula>
    </cfRule>
    <cfRule type="cellIs" dxfId="1107" priority="38" stopIfTrue="1" operator="equal">
      <formula>"Pasa"</formula>
    </cfRule>
    <cfRule type="cellIs" dxfId="1106" priority="39" stopIfTrue="1" operator="equal">
      <formula>"Falla"</formula>
    </cfRule>
    <cfRule type="cellIs" dxfId="1105" priority="40" stopIfTrue="1" operator="equal">
      <formula>"N/A"</formula>
    </cfRule>
    <cfRule type="cellIs" dxfId="1104" priority="41" stopIfTrue="1" operator="equal">
      <formula>"N/T"</formula>
    </cfRule>
    <cfRule type="cellIs" dxfId="1103" priority="42" stopIfTrue="1" operator="equal">
      <formula>"N/D"</formula>
    </cfRule>
  </conditionalFormatting>
  <conditionalFormatting sqref="D248">
    <cfRule type="cellIs" dxfId="1102" priority="36" stopIfTrue="1" operator="equal">
      <formula>"-"</formula>
    </cfRule>
  </conditionalFormatting>
  <conditionalFormatting sqref="D285">
    <cfRule type="expression" dxfId="1101" priority="23" stopIfTrue="1">
      <formula>ISBLANK(D285)</formula>
    </cfRule>
    <cfRule type="cellIs" dxfId="1100" priority="24" stopIfTrue="1" operator="equal">
      <formula>"Pasa"</formula>
    </cfRule>
    <cfRule type="cellIs" dxfId="1099" priority="25" stopIfTrue="1" operator="equal">
      <formula>"Falla"</formula>
    </cfRule>
    <cfRule type="cellIs" dxfId="1098" priority="26" stopIfTrue="1" operator="equal">
      <formula>"N/A"</formula>
    </cfRule>
    <cfRule type="cellIs" dxfId="1097" priority="27" stopIfTrue="1" operator="equal">
      <formula>"N/T"</formula>
    </cfRule>
    <cfRule type="cellIs" dxfId="1096" priority="28" stopIfTrue="1" operator="equal">
      <formula>"N/D"</formula>
    </cfRule>
  </conditionalFormatting>
  <conditionalFormatting sqref="D285">
    <cfRule type="cellIs" dxfId="1095" priority="22" stopIfTrue="1" operator="equal">
      <formula>"-"</formula>
    </cfRule>
  </conditionalFormatting>
  <conditionalFormatting sqref="D286">
    <cfRule type="expression" dxfId="1094" priority="16" stopIfTrue="1">
      <formula>ISBLANK(D286)</formula>
    </cfRule>
    <cfRule type="cellIs" dxfId="1093" priority="17" stopIfTrue="1" operator="equal">
      <formula>"Pasa"</formula>
    </cfRule>
    <cfRule type="cellIs" dxfId="1092" priority="18" stopIfTrue="1" operator="equal">
      <formula>"Falla"</formula>
    </cfRule>
    <cfRule type="cellIs" dxfId="1091" priority="19" stopIfTrue="1" operator="equal">
      <formula>"N/A"</formula>
    </cfRule>
    <cfRule type="cellIs" dxfId="1090" priority="20" stopIfTrue="1" operator="equal">
      <formula>"N/T"</formula>
    </cfRule>
    <cfRule type="cellIs" dxfId="1089" priority="21" stopIfTrue="1" operator="equal">
      <formula>"N/D"</formula>
    </cfRule>
  </conditionalFormatting>
  <conditionalFormatting sqref="D286">
    <cfRule type="cellIs" dxfId="1088" priority="15" stopIfTrue="1" operator="equal">
      <formula>"-"</formula>
    </cfRule>
  </conditionalFormatting>
  <conditionalFormatting sqref="D323">
    <cfRule type="expression" dxfId="1087" priority="9" stopIfTrue="1">
      <formula>ISBLANK(D323)</formula>
    </cfRule>
    <cfRule type="cellIs" dxfId="1086" priority="10" stopIfTrue="1" operator="equal">
      <formula>"Pasa"</formula>
    </cfRule>
    <cfRule type="cellIs" dxfId="1085" priority="11" stopIfTrue="1" operator="equal">
      <formula>"Falla"</formula>
    </cfRule>
    <cfRule type="cellIs" dxfId="1084" priority="12" stopIfTrue="1" operator="equal">
      <formula>"N/A"</formula>
    </cfRule>
    <cfRule type="cellIs" dxfId="1083" priority="13" stopIfTrue="1" operator="equal">
      <formula>"N/T"</formula>
    </cfRule>
    <cfRule type="cellIs" dxfId="1082" priority="14" stopIfTrue="1" operator="equal">
      <formula>"N/D"</formula>
    </cfRule>
  </conditionalFormatting>
  <conditionalFormatting sqref="D323">
    <cfRule type="cellIs" dxfId="1081" priority="8" stopIfTrue="1" operator="equal">
      <formula>"-"</formula>
    </cfRule>
  </conditionalFormatting>
  <conditionalFormatting sqref="D324">
    <cfRule type="expression" dxfId="1080" priority="2" stopIfTrue="1">
      <formula>ISBLANK(D324)</formula>
    </cfRule>
    <cfRule type="cellIs" dxfId="1079" priority="3" stopIfTrue="1" operator="equal">
      <formula>"Pasa"</formula>
    </cfRule>
    <cfRule type="cellIs" dxfId="1078" priority="4" stopIfTrue="1" operator="equal">
      <formula>"Falla"</formula>
    </cfRule>
    <cfRule type="cellIs" dxfId="1077" priority="5" stopIfTrue="1" operator="equal">
      <formula>"N/A"</formula>
    </cfRule>
    <cfRule type="cellIs" dxfId="1076" priority="6" stopIfTrue="1" operator="equal">
      <formula>"N/T"</formula>
    </cfRule>
    <cfRule type="cellIs" dxfId="1075" priority="7" stopIfTrue="1" operator="equal">
      <formula>"N/D"</formula>
    </cfRule>
  </conditionalFormatting>
  <conditionalFormatting sqref="D324">
    <cfRule type="cellIs" dxfId="107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75" sqref="D175"/>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228</v>
      </c>
      <c r="H12" s="42">
        <f ca="1">IF(($G$15+$K$15)=0,0,G12/($G$15+$K$15))</f>
        <v>0.41454545454545455</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61</v>
      </c>
      <c r="H13" s="42">
        <f ca="1">IF(($G$15+$K$15)=0,0,G13/($G$15+$K$15))</f>
        <v>0.11090909090909092</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261</v>
      </c>
      <c r="H14" s="42">
        <f ca="1">IF(($G$15+$K$15)=0,0,G14/($G$15+$K$15))</f>
        <v>0.47454545454545455</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https://marpa.madrid/</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Prepara tu visita</v>
      </c>
      <c r="C20" s="85" t="str" cm="1">
        <f t="array" ref="C20">IFERROR(INDEX('03.Muestra'!$F$8:$F$42,SMALL(IF("Página Web"='03.Muestra'!$D$8:$D$42,ROW('03.Muestra'!$F$8:$F$42)-MIN(ROW('03.Muestra'!$D$8:$D$42))+1,""),ROW()-18)),"")</f>
        <v>https://marpa.madrid/prepara-tu-visita</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3</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 y funciones</v>
      </c>
      <c r="C21" s="85" t="str" cm="1">
        <f t="array" ref="C21">IFERROR(INDEX('03.Muestra'!$F$8:$F$42,SMALL(IF("Página Web"='03.Muestra'!$D$8:$D$42,ROW('03.Muestra'!$F$8:$F$42)-MIN(ROW('03.Muestra'!$D$8:$D$42))+1,""),ROW()-18)),"")</f>
        <v>https://marpa.madrid/museo/organizacion-y-funciones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Multimedia</v>
      </c>
      <c r="C22" s="85" t="str" cm="1">
        <f t="array" ref="C22">IFERROR(INDEX('03.Muestra'!$F$8:$F$42,SMALL(IF("Página Web"='03.Muestra'!$D$8:$D$42,ROW('03.Muestra'!$F$8:$F$42)-MIN(ROW('03.Muestra'!$D$8:$D$42))+1,""),ROW()-18)),"")</f>
        <v>https://marpa.madrid/actividades/multimedia</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Video</v>
      </c>
      <c r="C23" s="85" t="str" cm="1">
        <f t="array" ref="C23">IFERROR(INDEX('03.Muestra'!$F$8:$F$42,SMALL(IF("Página Web"='03.Muestra'!$D$8:$D$42,ROW('03.Muestra'!$F$8:$F$42)-MIN(ROW('03.Muestra'!$D$8:$D$42))+1,""),ROW()-18)),"")</f>
        <v>https://marpa.madrid/videos/conferencia-muerte-en-tarteso-ciclo-tarteso-al-descubierto</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 de piezas</v>
      </c>
      <c r="C24" s="85" t="str" cm="1">
        <f t="array" ref="C24">IFERROR(INDEX('03.Muestra'!$F$8:$F$42,SMALL(IF("Página Web"='03.Muestra'!$D$8:$D$42,ROW('03.Muestra'!$F$8:$F$42)-MIN(ROW('03.Muestra'!$D$8:$D$42))+1,""),ROW()-18)),"")</f>
        <v>https://marpa.madrid/fondos/buscador-piezas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Biblioteca</v>
      </c>
      <c r="C25" s="85" t="str" cm="1">
        <f t="array" ref="C25">IFERROR(INDEX('03.Muestra'!$F$8:$F$42,SMALL(IF("Página Web"='03.Muestra'!$D$8:$D$42,ROW('03.Muestra'!$F$8:$F$42)-MIN(ROW('03.Muestra'!$D$8:$D$42))+1,""),ROW()-18)),"")</f>
        <v>https://marpa.madrid/investigacion/biblioteca-emeterio-cuadrado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Publicaciones</v>
      </c>
      <c r="C26" s="85" t="str" cm="1">
        <f t="array" ref="C26">IFERROR(INDEX('03.Muestra'!$F$8:$F$42,SMALL(IF("Página Web"='03.Muestra'!$D$8:$D$42,ROW('03.Muestra'!$F$8:$F$42)-MIN(ROW('03.Muestra'!$D$8:$D$42))+1,""),ROW()-18)),"")</f>
        <v>https://marpa.madrid/investigacion/publicaciones</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Aviso Legal</v>
      </c>
      <c r="C27" s="85" t="str" cm="1">
        <f t="array" ref="C27">IFERROR(INDEX('03.Muestra'!$F$8:$F$42,SMALL(IF("Página Web"='03.Muestra'!$D$8:$D$42,ROW('03.Muestra'!$F$8:$F$42)-MIN(ROW('03.Muestra'!$D$8:$D$42))+1,""),ROW()-18)),"")</f>
        <v>https://marpa.madrid/aviso-legal</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Declaración Accesibilidad</v>
      </c>
      <c r="C28" s="85" t="str" cm="1">
        <f t="array" ref="C28">IFERROR(INDEX('03.Muestra'!$F$8:$F$42,SMALL(IF("Página Web"='03.Muestra'!$D$8:$D$42,ROW('03.Muestra'!$F$8:$F$42)-MIN(ROW('03.Muestra'!$D$8:$D$42))+1,""),ROW()-18)),"")</f>
        <v>https://marpa.madrid/accesibilidad</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https://marpa.madrid/sitemap</v>
      </c>
      <c r="D29" s="99" t="s">
        <v>92</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ref="D30:D53" si="1">IF(AND(B30&lt;&gt;"",C30&lt;&gt;""),"N/T","")</f>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https://marpa.madrid/</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Prepara tu visita</v>
      </c>
      <c r="C58" s="85" t="str" cm="1">
        <f t="array" ref="C58">IFERROR(INDEX('03.Muestra'!$F$8:$F$42,SMALL(IF("Página Web"='03.Muestra'!$D$8:$D$42,ROW('03.Muestra'!$F$8:$F$42)-MIN(ROW('03.Muestra'!$D$8:$D$42))+1,""),ROW()-56)),"")</f>
        <v>https://marpa.madrid/prepara-tu-visita</v>
      </c>
      <c r="D58" s="99" t="s">
        <v>104</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 y funciones</v>
      </c>
      <c r="C59" s="85" t="str" cm="1">
        <f t="array" ref="C59">IFERROR(INDEX('03.Muestra'!$F$8:$F$42,SMALL(IF("Página Web"='03.Muestra'!$D$8:$D$42,ROW('03.Muestra'!$F$8:$F$42)-MIN(ROW('03.Muestra'!$D$8:$D$42))+1,""),ROW()-56)),"")</f>
        <v>https://marpa.madrid/museo/organizacion-y-funciones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Multimedia</v>
      </c>
      <c r="C60" s="85" t="str" cm="1">
        <f t="array" ref="C60">IFERROR(INDEX('03.Muestra'!$F$8:$F$42,SMALL(IF("Página Web"='03.Muestra'!$D$8:$D$42,ROW('03.Muestra'!$F$8:$F$42)-MIN(ROW('03.Muestra'!$D$8:$D$42))+1,""),ROW()-56)),"")</f>
        <v>https://marpa.madrid/actividades/multimedia</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Video</v>
      </c>
      <c r="C61" s="85" t="str" cm="1">
        <f t="array" ref="C61">IFERROR(INDEX('03.Muestra'!$F$8:$F$42,SMALL(IF("Página Web"='03.Muestra'!$D$8:$D$42,ROW('03.Muestra'!$F$8:$F$42)-MIN(ROW('03.Muestra'!$D$8:$D$42))+1,""),ROW()-56)),"")</f>
        <v>https://marpa.madrid/videos/conferencia-muerte-en-tarteso-ciclo-tarteso-al-descubierto</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 de piezas</v>
      </c>
      <c r="C62" s="85" t="str" cm="1">
        <f t="array" ref="C62">IFERROR(INDEX('03.Muestra'!$F$8:$F$42,SMALL(IF("Página Web"='03.Muestra'!$D$8:$D$42,ROW('03.Muestra'!$F$8:$F$42)-MIN(ROW('03.Muestra'!$D$8:$D$42))+1,""),ROW()-56)),"")</f>
        <v>https://marpa.madrid/fondos/buscador-piezas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Biblioteca</v>
      </c>
      <c r="C63" s="85" t="str" cm="1">
        <f t="array" ref="C63">IFERROR(INDEX('03.Muestra'!$F$8:$F$42,SMALL(IF("Página Web"='03.Muestra'!$D$8:$D$42,ROW('03.Muestra'!$F$8:$F$42)-MIN(ROW('03.Muestra'!$D$8:$D$42))+1,""),ROW()-56)),"")</f>
        <v>https://marpa.madrid/investigacion/biblioteca-emeterio-cuadrado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Publicaciones</v>
      </c>
      <c r="C64" s="85" t="str" cm="1">
        <f t="array" ref="C64">IFERROR(INDEX('03.Muestra'!$F$8:$F$42,SMALL(IF("Página Web"='03.Muestra'!$D$8:$D$42,ROW('03.Muestra'!$F$8:$F$42)-MIN(ROW('03.Muestra'!$D$8:$D$42))+1,""),ROW()-56)),"")</f>
        <v>https://marpa.madrid/investigacion/publicaciones</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Aviso Legal</v>
      </c>
      <c r="C65" s="85" t="str" cm="1">
        <f t="array" ref="C65">IFERROR(INDEX('03.Muestra'!$F$8:$F$42,SMALL(IF("Página Web"='03.Muestra'!$D$8:$D$42,ROW('03.Muestra'!$F$8:$F$42)-MIN(ROW('03.Muestra'!$D$8:$D$42))+1,""),ROW()-56)),"")</f>
        <v>https://marpa.madrid/aviso-legal</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Declaración Accesibilidad</v>
      </c>
      <c r="C66" s="85" t="str" cm="1">
        <f t="array" ref="C66">IFERROR(INDEX('03.Muestra'!$F$8:$F$42,SMALL(IF("Página Web"='03.Muestra'!$D$8:$D$42,ROW('03.Muestra'!$F$8:$F$42)-MIN(ROW('03.Muestra'!$D$8:$D$42))+1,""),ROW()-56)),"")</f>
        <v>https://marpa.madrid/accesibilidad</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https://marpa.madrid/sitemap</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ref="D68:D91" si="3">IF(AND(B68&lt;&gt;"",C68&lt;&gt;""),"N/T","")</f>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https://marpa.madrid/</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Prepara tu visita</v>
      </c>
      <c r="C96" s="85" t="str" cm="1">
        <f t="array" ref="C96">IFERROR(INDEX('03.Muestra'!$F$8:$F$42,SMALL(IF("Página Web"='03.Muestra'!$D$8:$D$42,ROW('03.Muestra'!$F$8:$F$42)-MIN(ROW('03.Muestra'!$D$8:$D$42))+1,""),ROW()-94)),"")</f>
        <v>https://marpa.madrid/prepara-tu-visita</v>
      </c>
      <c r="D96" s="99" t="s">
        <v>104</v>
      </c>
      <c r="E96" s="79" t="str">
        <f t="shared" si="4"/>
        <v/>
      </c>
      <c r="F96" s="91">
        <f ca="1">COUNTIF($D95:INDIRECT("$D" &amp;  SUM(ROW()-1,'03.Muestra'!$D$45)-1),F95)</f>
        <v>0</v>
      </c>
      <c r="G96" s="91">
        <f ca="1">COUNTIF($D95:INDIRECT("$D" &amp;  SUM(ROW()-1,'03.Muestra'!$D$45)-1),G95)</f>
        <v>0</v>
      </c>
      <c r="H96" s="91">
        <f ca="1">COUNTIF($D95:INDIRECT("$D" &amp;  SUM(ROW()-1,'03.Muestra'!$D$45)-1),H95)</f>
        <v>10</v>
      </c>
      <c r="I96" s="91">
        <f ca="1">COUNTIF($D95:INDIRECT("$D" &amp;  SUM(ROW()-1,'03.Muestra'!$D$45)-1),I95)</f>
        <v>1</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 y funciones</v>
      </c>
      <c r="C97" s="85" t="str" cm="1">
        <f t="array" ref="C97">IFERROR(INDEX('03.Muestra'!$F$8:$F$42,SMALL(IF("Página Web"='03.Muestra'!$D$8:$D$42,ROW('03.Muestra'!$F$8:$F$42)-MIN(ROW('03.Muestra'!$D$8:$D$42))+1,""),ROW()-94)),"")</f>
        <v>https://marpa.madrid/museo/organizacion-y-funciones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Multimedia</v>
      </c>
      <c r="C98" s="85" t="str" cm="1">
        <f t="array" ref="C98">IFERROR(INDEX('03.Muestra'!$F$8:$F$42,SMALL(IF("Página Web"='03.Muestra'!$D$8:$D$42,ROW('03.Muestra'!$F$8:$F$42)-MIN(ROW('03.Muestra'!$D$8:$D$42))+1,""),ROW()-94)),"")</f>
        <v>https://marpa.madrid/actividades/multimedia</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Video</v>
      </c>
      <c r="C99" s="85" t="str" cm="1">
        <f t="array" ref="C99">IFERROR(INDEX('03.Muestra'!$F$8:$F$42,SMALL(IF("Página Web"='03.Muestra'!$D$8:$D$42,ROW('03.Muestra'!$F$8:$F$42)-MIN(ROW('03.Muestra'!$D$8:$D$42))+1,""),ROW()-94)),"")</f>
        <v>https://marpa.madrid/videos/conferencia-muerte-en-tarteso-ciclo-tarteso-al-descubierto</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 de piezas</v>
      </c>
      <c r="C100" s="85" t="str" cm="1">
        <f t="array" ref="C100">IFERROR(INDEX('03.Muestra'!$F$8:$F$42,SMALL(IF("Página Web"='03.Muestra'!$D$8:$D$42,ROW('03.Muestra'!$F$8:$F$42)-MIN(ROW('03.Muestra'!$D$8:$D$42))+1,""),ROW()-94)),"")</f>
        <v>https://marpa.madrid/fondos/buscador-piezas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Biblioteca</v>
      </c>
      <c r="C101" s="85" t="str" cm="1">
        <f t="array" ref="C101">IFERROR(INDEX('03.Muestra'!$F$8:$F$42,SMALL(IF("Página Web"='03.Muestra'!$D$8:$D$42,ROW('03.Muestra'!$F$8:$F$42)-MIN(ROW('03.Muestra'!$D$8:$D$42))+1,""),ROW()-94)),"")</f>
        <v>https://marpa.madrid/investigacion/biblioteca-emeterio-cuadrado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Publicaciones</v>
      </c>
      <c r="C102" s="85" t="str" cm="1">
        <f t="array" ref="C102">IFERROR(INDEX('03.Muestra'!$F$8:$F$42,SMALL(IF("Página Web"='03.Muestra'!$D$8:$D$42,ROW('03.Muestra'!$F$8:$F$42)-MIN(ROW('03.Muestra'!$D$8:$D$42))+1,""),ROW()-94)),"")</f>
        <v>https://marpa.madrid/investigacion/publicaciones</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Aviso Legal</v>
      </c>
      <c r="C103" s="85" t="str" cm="1">
        <f t="array" ref="C103">IFERROR(INDEX('03.Muestra'!$F$8:$F$42,SMALL(IF("Página Web"='03.Muestra'!$D$8:$D$42,ROW('03.Muestra'!$F$8:$F$42)-MIN(ROW('03.Muestra'!$D$8:$D$42))+1,""),ROW()-94)),"")</f>
        <v>https://marpa.madrid/aviso-legal</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Declaración Accesibilidad</v>
      </c>
      <c r="C104" s="85" t="str" cm="1">
        <f t="array" ref="C104">IFERROR(INDEX('03.Muestra'!$F$8:$F$42,SMALL(IF("Página Web"='03.Muestra'!$D$8:$D$42,ROW('03.Muestra'!$F$8:$F$42)-MIN(ROW('03.Muestra'!$D$8:$D$42))+1,""),ROW()-94)),"")</f>
        <v>https://marpa.madrid/accesibilidad</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https://marpa.madrid/sitemap</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ref="D106:D129" si="5">IF(AND(B106&lt;&gt;"",C106&lt;&gt;""),"N/T","")</f>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https://marpa.madrid/</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Prepara tu visita</v>
      </c>
      <c r="C134" s="85" t="str" cm="1">
        <f t="array" ref="C134">IFERROR(INDEX('03.Muestra'!$F$8:$F$42,SMALL(IF("Página Web"='03.Muestra'!$D$8:$D$42,ROW('03.Muestra'!$F$8:$F$42)-MIN(ROW('03.Muestra'!$D$8:$D$42))+1,""),ROW()-132)),"")</f>
        <v>https://marpa.madrid/prepara-tu-visita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10</v>
      </c>
      <c r="I134" s="91">
        <f ca="1">COUNTIF($D133:INDIRECT("$D" &amp;  SUM(ROW()-1,'03.Muestra'!$D$45)-1),I133)</f>
        <v>1</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 y funciones</v>
      </c>
      <c r="C135" s="85" t="str" cm="1">
        <f t="array" ref="C135">IFERROR(INDEX('03.Muestra'!$F$8:$F$42,SMALL(IF("Página Web"='03.Muestra'!$D$8:$D$42,ROW('03.Muestra'!$F$8:$F$42)-MIN(ROW('03.Muestra'!$D$8:$D$42))+1,""),ROW()-132)),"")</f>
        <v>https://marpa.madrid/museo/organizacion-y-funciones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Multimedia</v>
      </c>
      <c r="C136" s="85" t="str" cm="1">
        <f t="array" ref="C136">IFERROR(INDEX('03.Muestra'!$F$8:$F$42,SMALL(IF("Página Web"='03.Muestra'!$D$8:$D$42,ROW('03.Muestra'!$F$8:$F$42)-MIN(ROW('03.Muestra'!$D$8:$D$42))+1,""),ROW()-132)),"")</f>
        <v>https://marpa.madrid/actividades/multimedia</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Video</v>
      </c>
      <c r="C137" s="85" t="str" cm="1">
        <f t="array" ref="C137">IFERROR(INDEX('03.Muestra'!$F$8:$F$42,SMALL(IF("Página Web"='03.Muestra'!$D$8:$D$42,ROW('03.Muestra'!$F$8:$F$42)-MIN(ROW('03.Muestra'!$D$8:$D$42))+1,""),ROW()-132)),"")</f>
        <v>https://marpa.madrid/videos/conferencia-muerte-en-tarteso-ciclo-tarteso-al-descubierto</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 de piezas</v>
      </c>
      <c r="C138" s="85" t="str" cm="1">
        <f t="array" ref="C138">IFERROR(INDEX('03.Muestra'!$F$8:$F$42,SMALL(IF("Página Web"='03.Muestra'!$D$8:$D$42,ROW('03.Muestra'!$F$8:$F$42)-MIN(ROW('03.Muestra'!$D$8:$D$42))+1,""),ROW()-132)),"")</f>
        <v>https://marpa.madrid/fondos/buscador-piezas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Biblioteca</v>
      </c>
      <c r="C139" s="85" t="str" cm="1">
        <f t="array" ref="C139">IFERROR(INDEX('03.Muestra'!$F$8:$F$42,SMALL(IF("Página Web"='03.Muestra'!$D$8:$D$42,ROW('03.Muestra'!$F$8:$F$42)-MIN(ROW('03.Muestra'!$D$8:$D$42))+1,""),ROW()-132)),"")</f>
        <v>https://marpa.madrid/investigacion/biblioteca-emeterio-cuadrado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Publicaciones</v>
      </c>
      <c r="C140" s="85" t="str" cm="1">
        <f t="array" ref="C140">IFERROR(INDEX('03.Muestra'!$F$8:$F$42,SMALL(IF("Página Web"='03.Muestra'!$D$8:$D$42,ROW('03.Muestra'!$F$8:$F$42)-MIN(ROW('03.Muestra'!$D$8:$D$42))+1,""),ROW()-132)),"")</f>
        <v>https://marpa.madrid/investigacion/publicaciones</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Aviso Legal</v>
      </c>
      <c r="C141" s="85" t="str" cm="1">
        <f t="array" ref="C141">IFERROR(INDEX('03.Muestra'!$F$8:$F$42,SMALL(IF("Página Web"='03.Muestra'!$D$8:$D$42,ROW('03.Muestra'!$F$8:$F$42)-MIN(ROW('03.Muestra'!$D$8:$D$42))+1,""),ROW()-132)),"")</f>
        <v>https://marpa.madrid/aviso-legal</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Declaración Accesibilidad</v>
      </c>
      <c r="C142" s="85" t="str" cm="1">
        <f t="array" ref="C142">IFERROR(INDEX('03.Muestra'!$F$8:$F$42,SMALL(IF("Página Web"='03.Muestra'!$D$8:$D$42,ROW('03.Muestra'!$F$8:$F$42)-MIN(ROW('03.Muestra'!$D$8:$D$42))+1,""),ROW()-132)),"")</f>
        <v>https://marpa.madrid/accesibilidad</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https://marpa.madrid/sitemap</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ref="D144:D167" si="7">IF(AND(B144&lt;&gt;"",C144&lt;&gt;""),"N/T","")</f>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https://marpa.madrid/</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Prepara tu visita</v>
      </c>
      <c r="C172" s="85" t="str" cm="1">
        <f t="array" ref="C172">IFERROR(INDEX('03.Muestra'!$F$8:$F$42,SMALL(IF("Página Web"='03.Muestra'!$D$8:$D$42,ROW('03.Muestra'!$F$8:$F$42)-MIN(ROW('03.Muestra'!$D$8:$D$42))+1,""),ROW()-170)),"")</f>
        <v>https://marpa.madrid/prepara-tu-visita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10</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 y funciones</v>
      </c>
      <c r="C173" s="85" t="str" cm="1">
        <f t="array" ref="C173">IFERROR(INDEX('03.Muestra'!$F$8:$F$42,SMALL(IF("Página Web"='03.Muestra'!$D$8:$D$42,ROW('03.Muestra'!$F$8:$F$42)-MIN(ROW('03.Muestra'!$D$8:$D$42))+1,""),ROW()-170)),"")</f>
        <v>https://marpa.madrid/museo/organizacion-y-funciones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Multimedia</v>
      </c>
      <c r="C174" s="85" t="str" cm="1">
        <f t="array" ref="C174">IFERROR(INDEX('03.Muestra'!$F$8:$F$42,SMALL(IF("Página Web"='03.Muestra'!$D$8:$D$42,ROW('03.Muestra'!$F$8:$F$42)-MIN(ROW('03.Muestra'!$D$8:$D$42))+1,""),ROW()-170)),"")</f>
        <v>https://marpa.madrid/actividades/multimedia</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Video</v>
      </c>
      <c r="C175" s="85" t="str" cm="1">
        <f t="array" ref="C175">IFERROR(INDEX('03.Muestra'!$F$8:$F$42,SMALL(IF("Página Web"='03.Muestra'!$D$8:$D$42,ROW('03.Muestra'!$F$8:$F$42)-MIN(ROW('03.Muestra'!$D$8:$D$42))+1,""),ROW()-170)),"")</f>
        <v>https://marpa.madrid/videos/conferencia-muerte-en-tarteso-ciclo-tarteso-al-descubierto</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 de piezas</v>
      </c>
      <c r="C176" s="85" t="str" cm="1">
        <f t="array" ref="C176">IFERROR(INDEX('03.Muestra'!$F$8:$F$42,SMALL(IF("Página Web"='03.Muestra'!$D$8:$D$42,ROW('03.Muestra'!$F$8:$F$42)-MIN(ROW('03.Muestra'!$D$8:$D$42))+1,""),ROW()-170)),"")</f>
        <v>https://marpa.madrid/fondos/buscador-piezas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Biblioteca</v>
      </c>
      <c r="C177" s="85" t="str" cm="1">
        <f t="array" ref="C177">IFERROR(INDEX('03.Muestra'!$F$8:$F$42,SMALL(IF("Página Web"='03.Muestra'!$D$8:$D$42,ROW('03.Muestra'!$F$8:$F$42)-MIN(ROW('03.Muestra'!$D$8:$D$42))+1,""),ROW()-170)),"")</f>
        <v>https://marpa.madrid/investigacion/biblioteca-emeterio-cuadrado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Publicaciones</v>
      </c>
      <c r="C178" s="85" t="str" cm="1">
        <f t="array" ref="C178">IFERROR(INDEX('03.Muestra'!$F$8:$F$42,SMALL(IF("Página Web"='03.Muestra'!$D$8:$D$42,ROW('03.Muestra'!$F$8:$F$42)-MIN(ROW('03.Muestra'!$D$8:$D$42))+1,""),ROW()-170)),"")</f>
        <v>https://marpa.madrid/investigacion/publicaciones</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Aviso Legal</v>
      </c>
      <c r="C179" s="85" t="str" cm="1">
        <f t="array" ref="C179">IFERROR(INDEX('03.Muestra'!$F$8:$F$42,SMALL(IF("Página Web"='03.Muestra'!$D$8:$D$42,ROW('03.Muestra'!$F$8:$F$42)-MIN(ROW('03.Muestra'!$D$8:$D$42))+1,""),ROW()-170)),"")</f>
        <v>https://marpa.madrid/aviso-legal</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Declaración Accesibilidad</v>
      </c>
      <c r="C180" s="85" t="str" cm="1">
        <f t="array" ref="C180">IFERROR(INDEX('03.Muestra'!$F$8:$F$42,SMALL(IF("Página Web"='03.Muestra'!$D$8:$D$42,ROW('03.Muestra'!$F$8:$F$42)-MIN(ROW('03.Muestra'!$D$8:$D$42))+1,""),ROW()-170)),"")</f>
        <v>https://marpa.madrid/accesibilidad</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https://marpa.madrid/sitemap</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ref="D182:D205" si="9">IF(AND(B182&lt;&gt;"",C182&lt;&gt;""),"N/T","")</f>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https://marpa.madrid/</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Prepara tu visita</v>
      </c>
      <c r="C210" s="85" t="str" cm="1">
        <f t="array" ref="C210">IFERROR(INDEX('03.Muestra'!$F$8:$F$42,SMALL(IF("Página Web"='03.Muestra'!$D$8:$D$42,ROW('03.Muestra'!$F$8:$F$42)-MIN(ROW('03.Muestra'!$D$8:$D$42))+1,""),ROW()-208)),"")</f>
        <v>https://marpa.madrid/prepara-tu-visita</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11</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 y funciones</v>
      </c>
      <c r="C211" s="85" t="str" cm="1">
        <f t="array" ref="C211">IFERROR(INDEX('03.Muestra'!$F$8:$F$42,SMALL(IF("Página Web"='03.Muestra'!$D$8:$D$42,ROW('03.Muestra'!$F$8:$F$42)-MIN(ROW('03.Muestra'!$D$8:$D$42))+1,""),ROW()-208)),"")</f>
        <v>https://marpa.madrid/museo/organizacion-y-funciones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Multimedia</v>
      </c>
      <c r="C212" s="85" t="str" cm="1">
        <f t="array" ref="C212">IFERROR(INDEX('03.Muestra'!$F$8:$F$42,SMALL(IF("Página Web"='03.Muestra'!$D$8:$D$42,ROW('03.Muestra'!$F$8:$F$42)-MIN(ROW('03.Muestra'!$D$8:$D$42))+1,""),ROW()-208)),"")</f>
        <v>https://marpa.madrid/actividades/multimedia</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Video</v>
      </c>
      <c r="C213" s="85" t="str" cm="1">
        <f t="array" ref="C213">IFERROR(INDEX('03.Muestra'!$F$8:$F$42,SMALL(IF("Página Web"='03.Muestra'!$D$8:$D$42,ROW('03.Muestra'!$F$8:$F$42)-MIN(ROW('03.Muestra'!$D$8:$D$42))+1,""),ROW()-208)),"")</f>
        <v>https://marpa.madrid/videos/conferencia-muerte-en-tarteso-ciclo-tarteso-al-descubierto</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 de piezas</v>
      </c>
      <c r="C214" s="85" t="str" cm="1">
        <f t="array" ref="C214">IFERROR(INDEX('03.Muestra'!$F$8:$F$42,SMALL(IF("Página Web"='03.Muestra'!$D$8:$D$42,ROW('03.Muestra'!$F$8:$F$42)-MIN(ROW('03.Muestra'!$D$8:$D$42))+1,""),ROW()-208)),"")</f>
        <v>https://marpa.madrid/fondos/buscador-piezas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Biblioteca</v>
      </c>
      <c r="C215" s="85" t="str" cm="1">
        <f t="array" ref="C215">IFERROR(INDEX('03.Muestra'!$F$8:$F$42,SMALL(IF("Página Web"='03.Muestra'!$D$8:$D$42,ROW('03.Muestra'!$F$8:$F$42)-MIN(ROW('03.Muestra'!$D$8:$D$42))+1,""),ROW()-208)),"")</f>
        <v>https://marpa.madrid/investigacion/biblioteca-emeterio-cuadrado</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Publicaciones</v>
      </c>
      <c r="C216" s="85" t="str" cm="1">
        <f t="array" ref="C216">IFERROR(INDEX('03.Muestra'!$F$8:$F$42,SMALL(IF("Página Web"='03.Muestra'!$D$8:$D$42,ROW('03.Muestra'!$F$8:$F$42)-MIN(ROW('03.Muestra'!$D$8:$D$42))+1,""),ROW()-208)),"")</f>
        <v>https://marpa.madrid/investigacion/publicaciones</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Aviso Legal</v>
      </c>
      <c r="C217" s="85" t="str" cm="1">
        <f t="array" ref="C217">IFERROR(INDEX('03.Muestra'!$F$8:$F$42,SMALL(IF("Página Web"='03.Muestra'!$D$8:$D$42,ROW('03.Muestra'!$F$8:$F$42)-MIN(ROW('03.Muestra'!$D$8:$D$42))+1,""),ROW()-208)),"")</f>
        <v>https://marpa.madrid/aviso-legal</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Declaración Accesibilidad</v>
      </c>
      <c r="C218" s="85" t="str" cm="1">
        <f t="array" ref="C218">IFERROR(INDEX('03.Muestra'!$F$8:$F$42,SMALL(IF("Página Web"='03.Muestra'!$D$8:$D$42,ROW('03.Muestra'!$F$8:$F$42)-MIN(ROW('03.Muestra'!$D$8:$D$42))+1,""),ROW()-208)),"")</f>
        <v>https://marpa.madrid/accesibilidad</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https://marpa.madrid/sitemap</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ref="D220:D243" si="11">IF(AND(B220&lt;&gt;"",C220&lt;&gt;""),"N/T","")</f>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https://marpa.madrid/</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Prepara tu visita</v>
      </c>
      <c r="C248" s="85" t="str" cm="1">
        <f t="array" ref="C248">IFERROR(INDEX('03.Muestra'!$F$8:$F$42,SMALL(IF("Página Web"='03.Muestra'!$D$8:$D$42,ROW('03.Muestra'!$F$8:$F$42)-MIN(ROW('03.Muestra'!$D$8:$D$42))+1,""),ROW()-246)),"")</f>
        <v>https://marpa.madrid/prepara-tu-visita</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v>
      </c>
      <c r="J248" s="91">
        <f ca="1">COUNTIF($D247:INDIRECT("$D" &amp;  SUM(ROW()-1,'03.Muestra'!$D$45)-1),J247)</f>
        <v>10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 y funciones</v>
      </c>
      <c r="C249" s="85" t="str" cm="1">
        <f t="array" ref="C249">IFERROR(INDEX('03.Muestra'!$F$8:$F$42,SMALL(IF("Página Web"='03.Muestra'!$D$8:$D$42,ROW('03.Muestra'!$F$8:$F$42)-MIN(ROW('03.Muestra'!$D$8:$D$42))+1,""),ROW()-246)),"")</f>
        <v>https://marpa.madrid/museo/organizacion-y-funciones</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Multimedia</v>
      </c>
      <c r="C250" s="85" t="str" cm="1">
        <f t="array" ref="C250">IFERROR(INDEX('03.Muestra'!$F$8:$F$42,SMALL(IF("Página Web"='03.Muestra'!$D$8:$D$42,ROW('03.Muestra'!$F$8:$F$42)-MIN(ROW('03.Muestra'!$D$8:$D$42))+1,""),ROW()-246)),"")</f>
        <v>https://marpa.madrid/actividades/multimedia</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Video</v>
      </c>
      <c r="C251" s="85" t="str" cm="1">
        <f t="array" ref="C251">IFERROR(INDEX('03.Muestra'!$F$8:$F$42,SMALL(IF("Página Web"='03.Muestra'!$D$8:$D$42,ROW('03.Muestra'!$F$8:$F$42)-MIN(ROW('03.Muestra'!$D$8:$D$42))+1,""),ROW()-246)),"")</f>
        <v>https://marpa.madrid/videos/conferencia-muerte-en-tarteso-ciclo-tarteso-al-descubierto</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 de piezas</v>
      </c>
      <c r="C252" s="85" t="str" cm="1">
        <f t="array" ref="C252">IFERROR(INDEX('03.Muestra'!$F$8:$F$42,SMALL(IF("Página Web"='03.Muestra'!$D$8:$D$42,ROW('03.Muestra'!$F$8:$F$42)-MIN(ROW('03.Muestra'!$D$8:$D$42))+1,""),ROW()-246)),"")</f>
        <v>https://marpa.madrid/fondos/buscador-piezas</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Biblioteca</v>
      </c>
      <c r="C253" s="85" t="str" cm="1">
        <f t="array" ref="C253">IFERROR(INDEX('03.Muestra'!$F$8:$F$42,SMALL(IF("Página Web"='03.Muestra'!$D$8:$D$42,ROW('03.Muestra'!$F$8:$F$42)-MIN(ROW('03.Muestra'!$D$8:$D$42))+1,""),ROW()-246)),"")</f>
        <v>https://marpa.madrid/investigacion/biblioteca-emeterio-cuadrado</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Publicaciones</v>
      </c>
      <c r="C254" s="85" t="str" cm="1">
        <f t="array" ref="C254">IFERROR(INDEX('03.Muestra'!$F$8:$F$42,SMALL(IF("Página Web"='03.Muestra'!$D$8:$D$42,ROW('03.Muestra'!$F$8:$F$42)-MIN(ROW('03.Muestra'!$D$8:$D$42))+1,""),ROW()-246)),"")</f>
        <v>https://marpa.madrid/investigacion/publicaciones</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Aviso Legal</v>
      </c>
      <c r="C255" s="85" t="str" cm="1">
        <f t="array" ref="C255">IFERROR(INDEX('03.Muestra'!$F$8:$F$42,SMALL(IF("Página Web"='03.Muestra'!$D$8:$D$42,ROW('03.Muestra'!$F$8:$F$42)-MIN(ROW('03.Muestra'!$D$8:$D$42))+1,""),ROW()-246)),"")</f>
        <v>https://marpa.madrid/aviso-legal</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Declaración Accesibilidad</v>
      </c>
      <c r="C256" s="85" t="str" cm="1">
        <f t="array" ref="C256">IFERROR(INDEX('03.Muestra'!$F$8:$F$42,SMALL(IF("Página Web"='03.Muestra'!$D$8:$D$42,ROW('03.Muestra'!$F$8:$F$42)-MIN(ROW('03.Muestra'!$D$8:$D$42))+1,""),ROW()-246)),"")</f>
        <v>https://marpa.madrid/accesibilidad</v>
      </c>
      <c r="D256" s="99" t="s">
        <v>92</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https://marpa.madrid/sitemap</v>
      </c>
      <c r="D257" s="99" t="s">
        <v>92</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ref="D258:D281" si="13">IF(AND(B258&lt;&gt;"",C258&lt;&gt;""),"N/T","")</f>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https://marpa.madrid/</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Prepara tu visita</v>
      </c>
      <c r="C286" s="85" t="str" cm="1">
        <f t="array" ref="C286">IFERROR(INDEX('03.Muestra'!$F$8:$F$42,SMALL(IF("Página Web"='03.Muestra'!$D$8:$D$42,ROW('03.Muestra'!$F$8:$F$42)-MIN(ROW('03.Muestra'!$D$8:$D$42))+1,""),ROW()-284)),"")</f>
        <v>https://marpa.madrid/prepara-tu-visita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11</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 y funciones</v>
      </c>
      <c r="C287" s="85" t="str" cm="1">
        <f t="array" ref="C287">IFERROR(INDEX('03.Muestra'!$F$8:$F$42,SMALL(IF("Página Web"='03.Muestra'!$D$8:$D$42,ROW('03.Muestra'!$F$8:$F$42)-MIN(ROW('03.Muestra'!$D$8:$D$42))+1,""),ROW()-284)),"")</f>
        <v>https://marpa.madrid/museo/organizacion-y-funciones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Multimedia</v>
      </c>
      <c r="C288" s="85" t="str" cm="1">
        <f t="array" ref="C288">IFERROR(INDEX('03.Muestra'!$F$8:$F$42,SMALL(IF("Página Web"='03.Muestra'!$D$8:$D$42,ROW('03.Muestra'!$F$8:$F$42)-MIN(ROW('03.Muestra'!$D$8:$D$42))+1,""),ROW()-284)),"")</f>
        <v>https://marpa.madrid/actividades/multimedia</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Video</v>
      </c>
      <c r="C289" s="85" t="str" cm="1">
        <f t="array" ref="C289">IFERROR(INDEX('03.Muestra'!$F$8:$F$42,SMALL(IF("Página Web"='03.Muestra'!$D$8:$D$42,ROW('03.Muestra'!$F$8:$F$42)-MIN(ROW('03.Muestra'!$D$8:$D$42))+1,""),ROW()-284)),"")</f>
        <v>https://marpa.madrid/videos/conferencia-muerte-en-tarteso-ciclo-tarteso-al-descubierto</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 de piezas</v>
      </c>
      <c r="C290" s="85" t="str" cm="1">
        <f t="array" ref="C290">IFERROR(INDEX('03.Muestra'!$F$8:$F$42,SMALL(IF("Página Web"='03.Muestra'!$D$8:$D$42,ROW('03.Muestra'!$F$8:$F$42)-MIN(ROW('03.Muestra'!$D$8:$D$42))+1,""),ROW()-284)),"")</f>
        <v>https://marpa.madrid/fondos/buscador-piezas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Biblioteca</v>
      </c>
      <c r="C291" s="85" t="str" cm="1">
        <f t="array" ref="C291">IFERROR(INDEX('03.Muestra'!$F$8:$F$42,SMALL(IF("Página Web"='03.Muestra'!$D$8:$D$42,ROW('03.Muestra'!$F$8:$F$42)-MIN(ROW('03.Muestra'!$D$8:$D$42))+1,""),ROW()-284)),"")</f>
        <v>https://marpa.madrid/investigacion/biblioteca-emeterio-cuadrado</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Publicaciones</v>
      </c>
      <c r="C292" s="85" t="str" cm="1">
        <f t="array" ref="C292">IFERROR(INDEX('03.Muestra'!$F$8:$F$42,SMALL(IF("Página Web"='03.Muestra'!$D$8:$D$42,ROW('03.Muestra'!$F$8:$F$42)-MIN(ROW('03.Muestra'!$D$8:$D$42))+1,""),ROW()-284)),"")</f>
        <v>https://marpa.madrid/investigacion/publicaciones</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Aviso Legal</v>
      </c>
      <c r="C293" s="85" t="str" cm="1">
        <f t="array" ref="C293">IFERROR(INDEX('03.Muestra'!$F$8:$F$42,SMALL(IF("Página Web"='03.Muestra'!$D$8:$D$42,ROW('03.Muestra'!$F$8:$F$42)-MIN(ROW('03.Muestra'!$D$8:$D$42))+1,""),ROW()-284)),"")</f>
        <v>https://marpa.madrid/aviso-legal</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Declaración Accesibilidad</v>
      </c>
      <c r="C294" s="85" t="str" cm="1">
        <f t="array" ref="C294">IFERROR(INDEX('03.Muestra'!$F$8:$F$42,SMALL(IF("Página Web"='03.Muestra'!$D$8:$D$42,ROW('03.Muestra'!$F$8:$F$42)-MIN(ROW('03.Muestra'!$D$8:$D$42))+1,""),ROW()-284)),"")</f>
        <v>https://marpa.madrid/accesibilidad</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https://marpa.madrid/sitemap</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ref="D296:D319" si="15">IF(AND(B296&lt;&gt;"",C296&lt;&gt;""),"N/T","")</f>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https://marpa.madrid/</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Prepara tu visita</v>
      </c>
      <c r="C324" s="85" t="str" cm="1">
        <f t="array" ref="C324">IFERROR(INDEX('03.Muestra'!$F$8:$F$42,SMALL(IF("Página Web"='03.Muestra'!$D$8:$D$42,ROW('03.Muestra'!$F$8:$F$42)-MIN(ROW('03.Muestra'!$D$8:$D$42))+1,""),ROW()-322)),"")</f>
        <v>https://marpa.madrid/prepara-tu-visita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11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 y funciones</v>
      </c>
      <c r="C325" s="85" t="str" cm="1">
        <f t="array" ref="C325">IFERROR(INDEX('03.Muestra'!$F$8:$F$42,SMALL(IF("Página Web"='03.Muestra'!$D$8:$D$42,ROW('03.Muestra'!$F$8:$F$42)-MIN(ROW('03.Muestra'!$D$8:$D$42))+1,""),ROW()-322)),"")</f>
        <v>https://marpa.madrid/museo/organizacion-y-funciones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Multimedia</v>
      </c>
      <c r="C326" s="85" t="str" cm="1">
        <f t="array" ref="C326">IFERROR(INDEX('03.Muestra'!$F$8:$F$42,SMALL(IF("Página Web"='03.Muestra'!$D$8:$D$42,ROW('03.Muestra'!$F$8:$F$42)-MIN(ROW('03.Muestra'!$D$8:$D$42))+1,""),ROW()-322)),"")</f>
        <v>https://marpa.madrid/actividades/multimedia</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Video</v>
      </c>
      <c r="C327" s="85" t="str" cm="1">
        <f t="array" ref="C327">IFERROR(INDEX('03.Muestra'!$F$8:$F$42,SMALL(IF("Página Web"='03.Muestra'!$D$8:$D$42,ROW('03.Muestra'!$F$8:$F$42)-MIN(ROW('03.Muestra'!$D$8:$D$42))+1,""),ROW()-322)),"")</f>
        <v>https://marpa.madrid/videos/conferencia-muerte-en-tarteso-ciclo-tarteso-al-descubierto</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 de piezas</v>
      </c>
      <c r="C328" s="85" t="str" cm="1">
        <f t="array" ref="C328">IFERROR(INDEX('03.Muestra'!$F$8:$F$42,SMALL(IF("Página Web"='03.Muestra'!$D$8:$D$42,ROW('03.Muestra'!$F$8:$F$42)-MIN(ROW('03.Muestra'!$D$8:$D$42))+1,""),ROW()-322)),"")</f>
        <v>https://marpa.madrid/fondos/buscador-piezas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Biblioteca</v>
      </c>
      <c r="C329" s="85" t="str" cm="1">
        <f t="array" ref="C329">IFERROR(INDEX('03.Muestra'!$F$8:$F$42,SMALL(IF("Página Web"='03.Muestra'!$D$8:$D$42,ROW('03.Muestra'!$F$8:$F$42)-MIN(ROW('03.Muestra'!$D$8:$D$42))+1,""),ROW()-322)),"")</f>
        <v>https://marpa.madrid/investigacion/biblioteca-emeterio-cuadrado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Publicaciones</v>
      </c>
      <c r="C330" s="85" t="str" cm="1">
        <f t="array" ref="C330">IFERROR(INDEX('03.Muestra'!$F$8:$F$42,SMALL(IF("Página Web"='03.Muestra'!$D$8:$D$42,ROW('03.Muestra'!$F$8:$F$42)-MIN(ROW('03.Muestra'!$D$8:$D$42))+1,""),ROW()-322)),"")</f>
        <v>https://marpa.madrid/investigacion/publicaciones</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Aviso Legal</v>
      </c>
      <c r="C331" s="85" t="str" cm="1">
        <f t="array" ref="C331">IFERROR(INDEX('03.Muestra'!$F$8:$F$42,SMALL(IF("Página Web"='03.Muestra'!$D$8:$D$42,ROW('03.Muestra'!$F$8:$F$42)-MIN(ROW('03.Muestra'!$D$8:$D$42))+1,""),ROW()-322)),"")</f>
        <v>https://marpa.madrid/aviso-legal</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Declaración Accesibilidad</v>
      </c>
      <c r="C332" s="85" t="str" cm="1">
        <f t="array" ref="C332">IFERROR(INDEX('03.Muestra'!$F$8:$F$42,SMALL(IF("Página Web"='03.Muestra'!$D$8:$D$42,ROW('03.Muestra'!$F$8:$F$42)-MIN(ROW('03.Muestra'!$D$8:$D$42))+1,""),ROW()-322)),"")</f>
        <v>https://marpa.madrid/accesibilidad</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https://marpa.madrid/sitemap</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ref="D334:D357" si="17">IF(AND(B334&lt;&gt;"",C334&lt;&gt;""),"N/T","")</f>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https://marpa.madrid/</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Prepara tu visita</v>
      </c>
      <c r="C362" s="85" t="str" cm="1">
        <f t="array" ref="C362">IFERROR(INDEX('03.Muestra'!$F$8:$F$42,SMALL(IF("Página Web"='03.Muestra'!$D$8:$D$42,ROW('03.Muestra'!$F$8:$F$42)-MIN(ROW('03.Muestra'!$D$8:$D$42))+1,""),ROW()-360)),"")</f>
        <v>https://marpa.madrid/prepara-tu-visita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11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 y funciones</v>
      </c>
      <c r="C363" s="85" t="str" cm="1">
        <f t="array" ref="C363">IFERROR(INDEX('03.Muestra'!$F$8:$F$42,SMALL(IF("Página Web"='03.Muestra'!$D$8:$D$42,ROW('03.Muestra'!$F$8:$F$42)-MIN(ROW('03.Muestra'!$D$8:$D$42))+1,""),ROW()-360)),"")</f>
        <v>https://marpa.madrid/museo/organizacion-y-funciones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Multimedia</v>
      </c>
      <c r="C364" s="85" t="str" cm="1">
        <f t="array" ref="C364">IFERROR(INDEX('03.Muestra'!$F$8:$F$42,SMALL(IF("Página Web"='03.Muestra'!$D$8:$D$42,ROW('03.Muestra'!$F$8:$F$42)-MIN(ROW('03.Muestra'!$D$8:$D$42))+1,""),ROW()-360)),"")</f>
        <v>https://marpa.madrid/actividades/multimedia</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Video</v>
      </c>
      <c r="C365" s="85" t="str" cm="1">
        <f t="array" ref="C365">IFERROR(INDEX('03.Muestra'!$F$8:$F$42,SMALL(IF("Página Web"='03.Muestra'!$D$8:$D$42,ROW('03.Muestra'!$F$8:$F$42)-MIN(ROW('03.Muestra'!$D$8:$D$42))+1,""),ROW()-360)),"")</f>
        <v>https://marpa.madrid/videos/conferencia-muerte-en-tarteso-ciclo-tarteso-al-descubierto</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 de piezas</v>
      </c>
      <c r="C366" s="85" t="str" cm="1">
        <f t="array" ref="C366">IFERROR(INDEX('03.Muestra'!$F$8:$F$42,SMALL(IF("Página Web"='03.Muestra'!$D$8:$D$42,ROW('03.Muestra'!$F$8:$F$42)-MIN(ROW('03.Muestra'!$D$8:$D$42))+1,""),ROW()-360)),"")</f>
        <v>https://marpa.madrid/fondos/buscador-piezas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Biblioteca</v>
      </c>
      <c r="C367" s="85" t="str" cm="1">
        <f t="array" ref="C367">IFERROR(INDEX('03.Muestra'!$F$8:$F$42,SMALL(IF("Página Web"='03.Muestra'!$D$8:$D$42,ROW('03.Muestra'!$F$8:$F$42)-MIN(ROW('03.Muestra'!$D$8:$D$42))+1,""),ROW()-360)),"")</f>
        <v>https://marpa.madrid/investigacion/biblioteca-emeterio-cuadrado</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Publicaciones</v>
      </c>
      <c r="C368" s="85" t="str" cm="1">
        <f t="array" ref="C368">IFERROR(INDEX('03.Muestra'!$F$8:$F$42,SMALL(IF("Página Web"='03.Muestra'!$D$8:$D$42,ROW('03.Muestra'!$F$8:$F$42)-MIN(ROW('03.Muestra'!$D$8:$D$42))+1,""),ROW()-360)),"")</f>
        <v>https://marpa.madrid/investigacion/publicaciones</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Aviso Legal</v>
      </c>
      <c r="C369" s="85" t="str" cm="1">
        <f t="array" ref="C369">IFERROR(INDEX('03.Muestra'!$F$8:$F$42,SMALL(IF("Página Web"='03.Muestra'!$D$8:$D$42,ROW('03.Muestra'!$F$8:$F$42)-MIN(ROW('03.Muestra'!$D$8:$D$42))+1,""),ROW()-360)),"")</f>
        <v>https://marpa.madrid/aviso-legal</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Declaración Accesibilidad</v>
      </c>
      <c r="C370" s="85" t="str" cm="1">
        <f t="array" ref="C370">IFERROR(INDEX('03.Muestra'!$F$8:$F$42,SMALL(IF("Página Web"='03.Muestra'!$D$8:$D$42,ROW('03.Muestra'!$F$8:$F$42)-MIN(ROW('03.Muestra'!$D$8:$D$42))+1,""),ROW()-360)),"")</f>
        <v>https://marpa.madrid/accesibilidad</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https://marpa.madrid/sitemap</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ref="D372:D395" si="19">IF(AND(B372&lt;&gt;"",C372&lt;&gt;""),"N/T","")</f>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https://marpa.madrid/</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Prepara tu visita</v>
      </c>
      <c r="C400" s="85" t="str" cm="1">
        <f t="array" ref="C400">IFERROR(INDEX('03.Muestra'!$F$8:$F$42,SMALL(IF("Página Web"='03.Muestra'!$D$8:$D$42,ROW('03.Muestra'!$F$8:$F$42)-MIN(ROW('03.Muestra'!$D$8:$D$42))+1,""),ROW()-398)),"")</f>
        <v>https://marpa.madrid/prepara-tu-visita</v>
      </c>
      <c r="D400" s="99" t="s">
        <v>94</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4</v>
      </c>
      <c r="J400" s="91">
        <f ca="1">COUNTIF($D399:INDIRECT("$D" &amp;  SUM(ROW()-1,'03.Muestra'!$D$45)-1),J399)</f>
        <v>7</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 y funciones</v>
      </c>
      <c r="C401" s="85" t="str" cm="1">
        <f t="array" ref="C401">IFERROR(INDEX('03.Muestra'!$F$8:$F$42,SMALL(IF("Página Web"='03.Muestra'!$D$8:$D$42,ROW('03.Muestra'!$F$8:$F$42)-MIN(ROW('03.Muestra'!$D$8:$D$42))+1,""),ROW()-398)),"")</f>
        <v>https://marpa.madrid/museo/organizacion-y-funciones</v>
      </c>
      <c r="D401" s="99" t="s">
        <v>94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Multimedia</v>
      </c>
      <c r="C402" s="85" t="str" cm="1">
        <f t="array" ref="C402">IFERROR(INDEX('03.Muestra'!$F$8:$F$42,SMALL(IF("Página Web"='03.Muestra'!$D$8:$D$42,ROW('03.Muestra'!$F$8:$F$42)-MIN(ROW('03.Muestra'!$D$8:$D$42))+1,""),ROW()-398)),"")</f>
        <v>https://marpa.madrid/actividades/multimedia</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Video</v>
      </c>
      <c r="C403" s="85" t="str" cm="1">
        <f t="array" ref="C403">IFERROR(INDEX('03.Muestra'!$F$8:$F$42,SMALL(IF("Página Web"='03.Muestra'!$D$8:$D$42,ROW('03.Muestra'!$F$8:$F$42)-MIN(ROW('03.Muestra'!$D$8:$D$42))+1,""),ROW()-398)),"")</f>
        <v>https://marpa.madrid/videos/conferencia-muerte-en-tarteso-ciclo-tarteso-al-descubierto</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 de piezas</v>
      </c>
      <c r="C404" s="85" t="str" cm="1">
        <f t="array" ref="C404">IFERROR(INDEX('03.Muestra'!$F$8:$F$42,SMALL(IF("Página Web"='03.Muestra'!$D$8:$D$42,ROW('03.Muestra'!$F$8:$F$42)-MIN(ROW('03.Muestra'!$D$8:$D$42))+1,""),ROW()-398)),"")</f>
        <v>https://marpa.madrid/fondos/buscador-piezas</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Biblioteca</v>
      </c>
      <c r="C405" s="85" t="str" cm="1">
        <f t="array" ref="C405">IFERROR(INDEX('03.Muestra'!$F$8:$F$42,SMALL(IF("Página Web"='03.Muestra'!$D$8:$D$42,ROW('03.Muestra'!$F$8:$F$42)-MIN(ROW('03.Muestra'!$D$8:$D$42))+1,""),ROW()-398)),"")</f>
        <v>https://marpa.madrid/investigacion/biblioteca-emeterio-cuadrado</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Publicaciones</v>
      </c>
      <c r="C406" s="85" t="str" cm="1">
        <f t="array" ref="C406">IFERROR(INDEX('03.Muestra'!$F$8:$F$42,SMALL(IF("Página Web"='03.Muestra'!$D$8:$D$42,ROW('03.Muestra'!$F$8:$F$42)-MIN(ROW('03.Muestra'!$D$8:$D$42))+1,""),ROW()-398)),"")</f>
        <v>https://marpa.madrid/investigacion/publicaciones</v>
      </c>
      <c r="D406" s="99" t="s">
        <v>94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Aviso Legal</v>
      </c>
      <c r="C407" s="85" t="str" cm="1">
        <f t="array" ref="C407">IFERROR(INDEX('03.Muestra'!$F$8:$F$42,SMALL(IF("Página Web"='03.Muestra'!$D$8:$D$42,ROW('03.Muestra'!$F$8:$F$42)-MIN(ROW('03.Muestra'!$D$8:$D$42))+1,""),ROW()-398)),"")</f>
        <v>https://marpa.madrid/aviso-legal</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Declaración Accesibilidad</v>
      </c>
      <c r="C408" s="85" t="str" cm="1">
        <f t="array" ref="C408">IFERROR(INDEX('03.Muestra'!$F$8:$F$42,SMALL(IF("Página Web"='03.Muestra'!$D$8:$D$42,ROW('03.Muestra'!$F$8:$F$42)-MIN(ROW('03.Muestra'!$D$8:$D$42))+1,""),ROW()-398)),"")</f>
        <v>https://marpa.madrid/accesibilidad</v>
      </c>
      <c r="D408" s="99" t="s">
        <v>94</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https://marpa.madrid/sitemap</v>
      </c>
      <c r="D409" s="99" t="s">
        <v>92</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ref="D410:D433" si="21">IF(AND(B410&lt;&gt;"",C410&lt;&gt;""),"N/T","")</f>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https://marpa.madrid/</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Prepara tu visita</v>
      </c>
      <c r="C438" s="85" t="str" cm="1">
        <f t="array" ref="C438">IFERROR(INDEX('03.Muestra'!$F$8:$F$42,SMALL(IF("Página Web"='03.Muestra'!$D$8:$D$42,ROW('03.Muestra'!$F$8:$F$42)-MIN(ROW('03.Muestra'!$D$8:$D$42))+1,""),ROW()-436)),"")</f>
        <v>https://marpa.madrid/prepara-tu-visita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11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 y funciones</v>
      </c>
      <c r="C439" s="85" t="str" cm="1">
        <f t="array" ref="C439">IFERROR(INDEX('03.Muestra'!$F$8:$F$42,SMALL(IF("Página Web"='03.Muestra'!$D$8:$D$42,ROW('03.Muestra'!$F$8:$F$42)-MIN(ROW('03.Muestra'!$D$8:$D$42))+1,""),ROW()-436)),"")</f>
        <v>https://marpa.madrid/museo/organizacion-y-funciones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Multimedia</v>
      </c>
      <c r="C440" s="85" t="str" cm="1">
        <f t="array" ref="C440">IFERROR(INDEX('03.Muestra'!$F$8:$F$42,SMALL(IF("Página Web"='03.Muestra'!$D$8:$D$42,ROW('03.Muestra'!$F$8:$F$42)-MIN(ROW('03.Muestra'!$D$8:$D$42))+1,""),ROW()-436)),"")</f>
        <v>https://marpa.madrid/actividades/multimedia</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Video</v>
      </c>
      <c r="C441" s="85" t="str" cm="1">
        <f t="array" ref="C441">IFERROR(INDEX('03.Muestra'!$F$8:$F$42,SMALL(IF("Página Web"='03.Muestra'!$D$8:$D$42,ROW('03.Muestra'!$F$8:$F$42)-MIN(ROW('03.Muestra'!$D$8:$D$42))+1,""),ROW()-436)),"")</f>
        <v>https://marpa.madrid/videos/conferencia-muerte-en-tarteso-ciclo-tarteso-al-descubierto</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 de piezas</v>
      </c>
      <c r="C442" s="85" t="str" cm="1">
        <f t="array" ref="C442">IFERROR(INDEX('03.Muestra'!$F$8:$F$42,SMALL(IF("Página Web"='03.Muestra'!$D$8:$D$42,ROW('03.Muestra'!$F$8:$F$42)-MIN(ROW('03.Muestra'!$D$8:$D$42))+1,""),ROW()-436)),"")</f>
        <v>https://marpa.madrid/fondos/buscador-piezas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Biblioteca</v>
      </c>
      <c r="C443" s="85" t="str" cm="1">
        <f t="array" ref="C443">IFERROR(INDEX('03.Muestra'!$F$8:$F$42,SMALL(IF("Página Web"='03.Muestra'!$D$8:$D$42,ROW('03.Muestra'!$F$8:$F$42)-MIN(ROW('03.Muestra'!$D$8:$D$42))+1,""),ROW()-436)),"")</f>
        <v>https://marpa.madrid/investigacion/biblioteca-emeterio-cuadrado</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Publicaciones</v>
      </c>
      <c r="C444" s="85" t="str" cm="1">
        <f t="array" ref="C444">IFERROR(INDEX('03.Muestra'!$F$8:$F$42,SMALL(IF("Página Web"='03.Muestra'!$D$8:$D$42,ROW('03.Muestra'!$F$8:$F$42)-MIN(ROW('03.Muestra'!$D$8:$D$42))+1,""),ROW()-436)),"")</f>
        <v>https://marpa.madrid/investigacion/publicaciones</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Aviso Legal</v>
      </c>
      <c r="C445" s="85" t="str" cm="1">
        <f t="array" ref="C445">IFERROR(INDEX('03.Muestra'!$F$8:$F$42,SMALL(IF("Página Web"='03.Muestra'!$D$8:$D$42,ROW('03.Muestra'!$F$8:$F$42)-MIN(ROW('03.Muestra'!$D$8:$D$42))+1,""),ROW()-436)),"")</f>
        <v>https://marpa.madrid/aviso-legal</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Declaración Accesibilidad</v>
      </c>
      <c r="C446" s="85" t="str" cm="1">
        <f t="array" ref="C446">IFERROR(INDEX('03.Muestra'!$F$8:$F$42,SMALL(IF("Página Web"='03.Muestra'!$D$8:$D$42,ROW('03.Muestra'!$F$8:$F$42)-MIN(ROW('03.Muestra'!$D$8:$D$42))+1,""),ROW()-436)),"")</f>
        <v>https://marpa.madrid/accesibilidad</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https://marpa.madrid/sitemap</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ref="D448:D471" si="23">IF(AND(B448&lt;&gt;"",C448&lt;&gt;""),"N/T","")</f>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https://marpa.madrid/</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Prepara tu visita</v>
      </c>
      <c r="C476" s="85" t="str" cm="1">
        <f t="array" ref="C476">IFERROR(INDEX('03.Muestra'!$F$8:$F$42,SMALL(IF("Página Web"='03.Muestra'!$D$8:$D$42,ROW('03.Muestra'!$F$8:$F$42)-MIN(ROW('03.Muestra'!$D$8:$D$42))+1,""),ROW()-474)),"")</f>
        <v>https://marpa.madrid/prepara-tu-visita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11</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 y funciones</v>
      </c>
      <c r="C477" s="85" t="str" cm="1">
        <f t="array" ref="C477">IFERROR(INDEX('03.Muestra'!$F$8:$F$42,SMALL(IF("Página Web"='03.Muestra'!$D$8:$D$42,ROW('03.Muestra'!$F$8:$F$42)-MIN(ROW('03.Muestra'!$D$8:$D$42))+1,""),ROW()-474)),"")</f>
        <v>https://marpa.madrid/museo/organizacion-y-funciones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Multimedia</v>
      </c>
      <c r="C478" s="85" t="str" cm="1">
        <f t="array" ref="C478">IFERROR(INDEX('03.Muestra'!$F$8:$F$42,SMALL(IF("Página Web"='03.Muestra'!$D$8:$D$42,ROW('03.Muestra'!$F$8:$F$42)-MIN(ROW('03.Muestra'!$D$8:$D$42))+1,""),ROW()-474)),"")</f>
        <v>https://marpa.madrid/actividades/multimedia</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Video</v>
      </c>
      <c r="C479" s="85" t="str" cm="1">
        <f t="array" ref="C479">IFERROR(INDEX('03.Muestra'!$F$8:$F$42,SMALL(IF("Página Web"='03.Muestra'!$D$8:$D$42,ROW('03.Muestra'!$F$8:$F$42)-MIN(ROW('03.Muestra'!$D$8:$D$42))+1,""),ROW()-474)),"")</f>
        <v>https://marpa.madrid/videos/conferencia-muerte-en-tarteso-ciclo-tarteso-al-descubierto</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 de piezas</v>
      </c>
      <c r="C480" s="85" t="str" cm="1">
        <f t="array" ref="C480">IFERROR(INDEX('03.Muestra'!$F$8:$F$42,SMALL(IF("Página Web"='03.Muestra'!$D$8:$D$42,ROW('03.Muestra'!$F$8:$F$42)-MIN(ROW('03.Muestra'!$D$8:$D$42))+1,""),ROW()-474)),"")</f>
        <v>https://marpa.madrid/fondos/buscador-piezas</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Biblioteca</v>
      </c>
      <c r="C481" s="85" t="str" cm="1">
        <f t="array" ref="C481">IFERROR(INDEX('03.Muestra'!$F$8:$F$42,SMALL(IF("Página Web"='03.Muestra'!$D$8:$D$42,ROW('03.Muestra'!$F$8:$F$42)-MIN(ROW('03.Muestra'!$D$8:$D$42))+1,""),ROW()-474)),"")</f>
        <v>https://marpa.madrid/investigacion/biblioteca-emeterio-cuadrado</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Publicaciones</v>
      </c>
      <c r="C482" s="85" t="str" cm="1">
        <f t="array" ref="C482">IFERROR(INDEX('03.Muestra'!$F$8:$F$42,SMALL(IF("Página Web"='03.Muestra'!$D$8:$D$42,ROW('03.Muestra'!$F$8:$F$42)-MIN(ROW('03.Muestra'!$D$8:$D$42))+1,""),ROW()-474)),"")</f>
        <v>https://marpa.madrid/investigacion/publicaciones</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Aviso Legal</v>
      </c>
      <c r="C483" s="85" t="str" cm="1">
        <f t="array" ref="C483">IFERROR(INDEX('03.Muestra'!$F$8:$F$42,SMALL(IF("Página Web"='03.Muestra'!$D$8:$D$42,ROW('03.Muestra'!$F$8:$F$42)-MIN(ROW('03.Muestra'!$D$8:$D$42))+1,""),ROW()-474)),"")</f>
        <v>https://marpa.madrid/aviso-legal</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Declaración Accesibilidad</v>
      </c>
      <c r="C484" s="85" t="str" cm="1">
        <f t="array" ref="C484">IFERROR(INDEX('03.Muestra'!$F$8:$F$42,SMALL(IF("Página Web"='03.Muestra'!$D$8:$D$42,ROW('03.Muestra'!$F$8:$F$42)-MIN(ROW('03.Muestra'!$D$8:$D$42))+1,""),ROW()-474)),"")</f>
        <v>https://marpa.madrid/accesibilidad</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https://marpa.madrid/sitemap</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ref="D486:D509" si="25">IF(AND(B486&lt;&gt;"",C486&lt;&gt;""),"N/T","")</f>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https://marpa.madrid/</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Prepara tu visita</v>
      </c>
      <c r="C514" s="85" t="str" cm="1">
        <f t="array" ref="C514">IFERROR(INDEX('03.Muestra'!$F$8:$F$42,SMALL(IF("Página Web"='03.Muestra'!$D$8:$D$42,ROW('03.Muestra'!$F$8:$F$42)-MIN(ROW('03.Muestra'!$D$8:$D$42))+1,""),ROW()-512)),"")</f>
        <v>https://marpa.madrid/prepara-tu-visita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 y funciones</v>
      </c>
      <c r="C515" s="85" t="str" cm="1">
        <f t="array" ref="C515">IFERROR(INDEX('03.Muestra'!$F$8:$F$42,SMALL(IF("Página Web"='03.Muestra'!$D$8:$D$42,ROW('03.Muestra'!$F$8:$F$42)-MIN(ROW('03.Muestra'!$D$8:$D$42))+1,""),ROW()-512)),"")</f>
        <v>https://marpa.madrid/museo/organizacion-y-funciones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Multimedia</v>
      </c>
      <c r="C516" s="85" t="str" cm="1">
        <f t="array" ref="C516">IFERROR(INDEX('03.Muestra'!$F$8:$F$42,SMALL(IF("Página Web"='03.Muestra'!$D$8:$D$42,ROW('03.Muestra'!$F$8:$F$42)-MIN(ROW('03.Muestra'!$D$8:$D$42))+1,""),ROW()-512)),"")</f>
        <v>https://marpa.madrid/actividades/multimedia</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Video</v>
      </c>
      <c r="C517" s="85" t="str" cm="1">
        <f t="array" ref="C517">IFERROR(INDEX('03.Muestra'!$F$8:$F$42,SMALL(IF("Página Web"='03.Muestra'!$D$8:$D$42,ROW('03.Muestra'!$F$8:$F$42)-MIN(ROW('03.Muestra'!$D$8:$D$42))+1,""),ROW()-512)),"")</f>
        <v>https://marpa.madrid/videos/conferencia-muerte-en-tarteso-ciclo-tarteso-al-descubierto</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 de piezas</v>
      </c>
      <c r="C518" s="85" t="str" cm="1">
        <f t="array" ref="C518">IFERROR(INDEX('03.Muestra'!$F$8:$F$42,SMALL(IF("Página Web"='03.Muestra'!$D$8:$D$42,ROW('03.Muestra'!$F$8:$F$42)-MIN(ROW('03.Muestra'!$D$8:$D$42))+1,""),ROW()-512)),"")</f>
        <v>https://marpa.madrid/fondos/buscador-piezas</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Biblioteca</v>
      </c>
      <c r="C519" s="85" t="str" cm="1">
        <f t="array" ref="C519">IFERROR(INDEX('03.Muestra'!$F$8:$F$42,SMALL(IF("Página Web"='03.Muestra'!$D$8:$D$42,ROW('03.Muestra'!$F$8:$F$42)-MIN(ROW('03.Muestra'!$D$8:$D$42))+1,""),ROW()-512)),"")</f>
        <v>https://marpa.madrid/investigacion/biblioteca-emeterio-cuadrado</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Publicaciones</v>
      </c>
      <c r="C520" s="85" t="str" cm="1">
        <f t="array" ref="C520">IFERROR(INDEX('03.Muestra'!$F$8:$F$42,SMALL(IF("Página Web"='03.Muestra'!$D$8:$D$42,ROW('03.Muestra'!$F$8:$F$42)-MIN(ROW('03.Muestra'!$D$8:$D$42))+1,""),ROW()-512)),"")</f>
        <v>https://marpa.madrid/investigacion/publicaciones</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Aviso Legal</v>
      </c>
      <c r="C521" s="85" t="str" cm="1">
        <f t="array" ref="C521">IFERROR(INDEX('03.Muestra'!$F$8:$F$42,SMALL(IF("Página Web"='03.Muestra'!$D$8:$D$42,ROW('03.Muestra'!$F$8:$F$42)-MIN(ROW('03.Muestra'!$D$8:$D$42))+1,""),ROW()-512)),"")</f>
        <v>https://marpa.madrid/aviso-legal</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Declaración Accesibilidad</v>
      </c>
      <c r="C522" s="85" t="str" cm="1">
        <f t="array" ref="C522">IFERROR(INDEX('03.Muestra'!$F$8:$F$42,SMALL(IF("Página Web"='03.Muestra'!$D$8:$D$42,ROW('03.Muestra'!$F$8:$F$42)-MIN(ROW('03.Muestra'!$D$8:$D$42))+1,""),ROW()-512)),"")</f>
        <v>https://marpa.madrid/accesibilidad</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https://marpa.madrid/sitemap</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ref="D524:D547" si="27">IF(AND(B524&lt;&gt;"",C524&lt;&gt;""),"N/T","")</f>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https://marpa.madrid/</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Prepara tu visita</v>
      </c>
      <c r="C552" s="85" t="str" cm="1">
        <f t="array" ref="C552">IFERROR(INDEX('03.Muestra'!$F$8:$F$42,SMALL(IF("Página Web"='03.Muestra'!$D$8:$D$42,ROW('03.Muestra'!$F$8:$F$42)-MIN(ROW('03.Muestra'!$D$8:$D$42))+1,""),ROW()-550)),"")</f>
        <v>https://marpa.madrid/prepara-tu-visita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11</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 y funciones</v>
      </c>
      <c r="C553" s="85" t="str" cm="1">
        <f t="array" ref="C553">IFERROR(INDEX('03.Muestra'!$F$8:$F$42,SMALL(IF("Página Web"='03.Muestra'!$D$8:$D$42,ROW('03.Muestra'!$F$8:$F$42)-MIN(ROW('03.Muestra'!$D$8:$D$42))+1,""),ROW()-550)),"")</f>
        <v>https://marpa.madrid/museo/organizacion-y-funciones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Multimedia</v>
      </c>
      <c r="C554" s="85" t="str" cm="1">
        <f t="array" ref="C554">IFERROR(INDEX('03.Muestra'!$F$8:$F$42,SMALL(IF("Página Web"='03.Muestra'!$D$8:$D$42,ROW('03.Muestra'!$F$8:$F$42)-MIN(ROW('03.Muestra'!$D$8:$D$42))+1,""),ROW()-550)),"")</f>
        <v>https://marpa.madrid/actividades/multimedia</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Video</v>
      </c>
      <c r="C555" s="85" t="str" cm="1">
        <f t="array" ref="C555">IFERROR(INDEX('03.Muestra'!$F$8:$F$42,SMALL(IF("Página Web"='03.Muestra'!$D$8:$D$42,ROW('03.Muestra'!$F$8:$F$42)-MIN(ROW('03.Muestra'!$D$8:$D$42))+1,""),ROW()-550)),"")</f>
        <v>https://marpa.madrid/videos/conferencia-muerte-en-tarteso-ciclo-tarteso-al-descubierto</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 de piezas</v>
      </c>
      <c r="C556" s="85" t="str" cm="1">
        <f t="array" ref="C556">IFERROR(INDEX('03.Muestra'!$F$8:$F$42,SMALL(IF("Página Web"='03.Muestra'!$D$8:$D$42,ROW('03.Muestra'!$F$8:$F$42)-MIN(ROW('03.Muestra'!$D$8:$D$42))+1,""),ROW()-550)),"")</f>
        <v>https://marpa.madrid/fondos/buscador-piezas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Biblioteca</v>
      </c>
      <c r="C557" s="85" t="str" cm="1">
        <f t="array" ref="C557">IFERROR(INDEX('03.Muestra'!$F$8:$F$42,SMALL(IF("Página Web"='03.Muestra'!$D$8:$D$42,ROW('03.Muestra'!$F$8:$F$42)-MIN(ROW('03.Muestra'!$D$8:$D$42))+1,""),ROW()-550)),"")</f>
        <v>https://marpa.madrid/investigacion/biblioteca-emeterio-cuadrado</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Publicaciones</v>
      </c>
      <c r="C558" s="85" t="str" cm="1">
        <f t="array" ref="C558">IFERROR(INDEX('03.Muestra'!$F$8:$F$42,SMALL(IF("Página Web"='03.Muestra'!$D$8:$D$42,ROW('03.Muestra'!$F$8:$F$42)-MIN(ROW('03.Muestra'!$D$8:$D$42))+1,""),ROW()-550)),"")</f>
        <v>https://marpa.madrid/investigacion/publicaciones</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Aviso Legal</v>
      </c>
      <c r="C559" s="85" t="str" cm="1">
        <f t="array" ref="C559">IFERROR(INDEX('03.Muestra'!$F$8:$F$42,SMALL(IF("Página Web"='03.Muestra'!$D$8:$D$42,ROW('03.Muestra'!$F$8:$F$42)-MIN(ROW('03.Muestra'!$D$8:$D$42))+1,""),ROW()-550)),"")</f>
        <v>https://marpa.madrid/aviso-legal</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Declaración Accesibilidad</v>
      </c>
      <c r="C560" s="85" t="str" cm="1">
        <f t="array" ref="C560">IFERROR(INDEX('03.Muestra'!$F$8:$F$42,SMALL(IF("Página Web"='03.Muestra'!$D$8:$D$42,ROW('03.Muestra'!$F$8:$F$42)-MIN(ROW('03.Muestra'!$D$8:$D$42))+1,""),ROW()-550)),"")</f>
        <v>https://marpa.madrid/accesibilidad</v>
      </c>
      <c r="D560" s="99" t="s">
        <v>104</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https://marpa.madrid/sitemap</v>
      </c>
      <c r="D561" s="99" t="s">
        <v>104</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ref="D562:D585" si="29">IF(AND(B562&lt;&gt;"",C562&lt;&gt;""),"N/T","")</f>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https://marpa.madrid/</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Prepara tu visita</v>
      </c>
      <c r="C590" s="85" t="str" cm="1">
        <f t="array" ref="C590">IFERROR(INDEX('03.Muestra'!$F$8:$F$42,SMALL(IF("Página Web"='03.Muestra'!$D$8:$D$42,ROW('03.Muestra'!$F$8:$F$42)-MIN(ROW('03.Muestra'!$D$8:$D$42))+1,""),ROW()-588)),"")</f>
        <v>https://marpa.madrid/prepara-tu-visita</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11</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 y funciones</v>
      </c>
      <c r="C591" s="85" t="str" cm="1">
        <f t="array" ref="C591">IFERROR(INDEX('03.Muestra'!$F$8:$F$42,SMALL(IF("Página Web"='03.Muestra'!$D$8:$D$42,ROW('03.Muestra'!$F$8:$F$42)-MIN(ROW('03.Muestra'!$D$8:$D$42))+1,""),ROW()-588)),"")</f>
        <v>https://marpa.madrid/museo/organizacion-y-funciones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Multimedia</v>
      </c>
      <c r="C592" s="85" t="str" cm="1">
        <f t="array" ref="C592">IFERROR(INDEX('03.Muestra'!$F$8:$F$42,SMALL(IF("Página Web"='03.Muestra'!$D$8:$D$42,ROW('03.Muestra'!$F$8:$F$42)-MIN(ROW('03.Muestra'!$D$8:$D$42))+1,""),ROW()-588)),"")</f>
        <v>https://marpa.madrid/actividades/multimedia</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Video</v>
      </c>
      <c r="C593" s="85" t="str" cm="1">
        <f t="array" ref="C593">IFERROR(INDEX('03.Muestra'!$F$8:$F$42,SMALL(IF("Página Web"='03.Muestra'!$D$8:$D$42,ROW('03.Muestra'!$F$8:$F$42)-MIN(ROW('03.Muestra'!$D$8:$D$42))+1,""),ROW()-588)),"")</f>
        <v>https://marpa.madrid/videos/conferencia-muerte-en-tarteso-ciclo-tarteso-al-descubierto</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 de piezas</v>
      </c>
      <c r="C594" s="85" t="str" cm="1">
        <f t="array" ref="C594">IFERROR(INDEX('03.Muestra'!$F$8:$F$42,SMALL(IF("Página Web"='03.Muestra'!$D$8:$D$42,ROW('03.Muestra'!$F$8:$F$42)-MIN(ROW('03.Muestra'!$D$8:$D$42))+1,""),ROW()-588)),"")</f>
        <v>https://marpa.madrid/fondos/buscador-piezas</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Biblioteca</v>
      </c>
      <c r="C595" s="85" t="str" cm="1">
        <f t="array" ref="C595">IFERROR(INDEX('03.Muestra'!$F$8:$F$42,SMALL(IF("Página Web"='03.Muestra'!$D$8:$D$42,ROW('03.Muestra'!$F$8:$F$42)-MIN(ROW('03.Muestra'!$D$8:$D$42))+1,""),ROW()-588)),"")</f>
        <v>https://marpa.madrid/investigacion/biblioteca-emeterio-cuadrado</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Publicaciones</v>
      </c>
      <c r="C596" s="85" t="str" cm="1">
        <f t="array" ref="C596">IFERROR(INDEX('03.Muestra'!$F$8:$F$42,SMALL(IF("Página Web"='03.Muestra'!$D$8:$D$42,ROW('03.Muestra'!$F$8:$F$42)-MIN(ROW('03.Muestra'!$D$8:$D$42))+1,""),ROW()-588)),"")</f>
        <v>https://marpa.madrid/investigacion/publicaciones</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Aviso Legal</v>
      </c>
      <c r="C597" s="85" t="str" cm="1">
        <f t="array" ref="C597">IFERROR(INDEX('03.Muestra'!$F$8:$F$42,SMALL(IF("Página Web"='03.Muestra'!$D$8:$D$42,ROW('03.Muestra'!$F$8:$F$42)-MIN(ROW('03.Muestra'!$D$8:$D$42))+1,""),ROW()-588)),"")</f>
        <v>https://marpa.madrid/aviso-legal</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Declaración Accesibilidad</v>
      </c>
      <c r="C598" s="85" t="str" cm="1">
        <f t="array" ref="C598">IFERROR(INDEX('03.Muestra'!$F$8:$F$42,SMALL(IF("Página Web"='03.Muestra'!$D$8:$D$42,ROW('03.Muestra'!$F$8:$F$42)-MIN(ROW('03.Muestra'!$D$8:$D$42))+1,""),ROW()-588)),"")</f>
        <v>https://marpa.madrid/accesibilidad</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https://marpa.madrid/sitemap</v>
      </c>
      <c r="D599" s="99" t="s">
        <v>92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ref="D600:D623" si="31">IF(AND(B600&lt;&gt;"",C600&lt;&gt;""),"N/T","")</f>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https://marpa.madrid/</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Prepara tu visita</v>
      </c>
      <c r="C628" s="85" t="str" cm="1">
        <f t="array" ref="C628">IFERROR(INDEX('03.Muestra'!$F$8:$F$42,SMALL(IF("Página Web"='03.Muestra'!$D$8:$D$42,ROW('03.Muestra'!$F$8:$F$42)-MIN(ROW('03.Muestra'!$D$8:$D$42))+1,""),ROW()-626)),"")</f>
        <v>https://marpa.madrid/prepara-tu-visita</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2</v>
      </c>
      <c r="J628" s="91">
        <f ca="1">COUNTIF($D627:INDIRECT("$D" &amp;  SUM(ROW()-1,'03.Muestra'!$D$45)-1),J627)</f>
        <v>9</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 y funciones</v>
      </c>
      <c r="C629" s="85" t="str" cm="1">
        <f t="array" ref="C629">IFERROR(INDEX('03.Muestra'!$F$8:$F$42,SMALL(IF("Página Web"='03.Muestra'!$D$8:$D$42,ROW('03.Muestra'!$F$8:$F$42)-MIN(ROW('03.Muestra'!$D$8:$D$42))+1,""),ROW()-626)),"")</f>
        <v>https://marpa.madrid/museo/organizacion-y-funciones</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Multimedia</v>
      </c>
      <c r="C630" s="85" t="str" cm="1">
        <f t="array" ref="C630">IFERROR(INDEX('03.Muestra'!$F$8:$F$42,SMALL(IF("Página Web"='03.Muestra'!$D$8:$D$42,ROW('03.Muestra'!$F$8:$F$42)-MIN(ROW('03.Muestra'!$D$8:$D$42))+1,""),ROW()-626)),"")</f>
        <v>https://marpa.madrid/actividades/multimedia</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Video</v>
      </c>
      <c r="C631" s="85" t="str" cm="1">
        <f t="array" ref="C631">IFERROR(INDEX('03.Muestra'!$F$8:$F$42,SMALL(IF("Página Web"='03.Muestra'!$D$8:$D$42,ROW('03.Muestra'!$F$8:$F$42)-MIN(ROW('03.Muestra'!$D$8:$D$42))+1,""),ROW()-626)),"")</f>
        <v>https://marpa.madrid/videos/conferencia-muerte-en-tarteso-ciclo-tarteso-al-descubierto</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 de piezas</v>
      </c>
      <c r="C632" s="85" t="str" cm="1">
        <f t="array" ref="C632">IFERROR(INDEX('03.Muestra'!$F$8:$F$42,SMALL(IF("Página Web"='03.Muestra'!$D$8:$D$42,ROW('03.Muestra'!$F$8:$F$42)-MIN(ROW('03.Muestra'!$D$8:$D$42))+1,""),ROW()-626)),"")</f>
        <v>https://marpa.madrid/fondos/buscador-piezas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Biblioteca</v>
      </c>
      <c r="C633" s="85" t="str" cm="1">
        <f t="array" ref="C633">IFERROR(INDEX('03.Muestra'!$F$8:$F$42,SMALL(IF("Página Web"='03.Muestra'!$D$8:$D$42,ROW('03.Muestra'!$F$8:$F$42)-MIN(ROW('03.Muestra'!$D$8:$D$42))+1,""),ROW()-626)),"")</f>
        <v>https://marpa.madrid/investigacion/biblioteca-emeterio-cuadrado</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Publicaciones</v>
      </c>
      <c r="C634" s="85" t="str" cm="1">
        <f t="array" ref="C634">IFERROR(INDEX('03.Muestra'!$F$8:$F$42,SMALL(IF("Página Web"='03.Muestra'!$D$8:$D$42,ROW('03.Muestra'!$F$8:$F$42)-MIN(ROW('03.Muestra'!$D$8:$D$42))+1,""),ROW()-626)),"")</f>
        <v>https://marpa.madrid/investigacion/publicaciones</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Aviso Legal</v>
      </c>
      <c r="C635" s="85" t="str" cm="1">
        <f t="array" ref="C635">IFERROR(INDEX('03.Muestra'!$F$8:$F$42,SMALL(IF("Página Web"='03.Muestra'!$D$8:$D$42,ROW('03.Muestra'!$F$8:$F$42)-MIN(ROW('03.Muestra'!$D$8:$D$42))+1,""),ROW()-626)),"")</f>
        <v>https://marpa.madrid/aviso-legal</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Declaración Accesibilidad</v>
      </c>
      <c r="C636" s="85" t="str" cm="1">
        <f t="array" ref="C636">IFERROR(INDEX('03.Muestra'!$F$8:$F$42,SMALL(IF("Página Web"='03.Muestra'!$D$8:$D$42,ROW('03.Muestra'!$F$8:$F$42)-MIN(ROW('03.Muestra'!$D$8:$D$42))+1,""),ROW()-626)),"")</f>
        <v>https://marpa.madrid/accesibilidad</v>
      </c>
      <c r="D636" s="99" t="s">
        <v>92</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https://marpa.madrid/sitemap</v>
      </c>
      <c r="D637" s="99" t="s">
        <v>92</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ref="D638:D661" si="33">IF(AND(B638&lt;&gt;"",C638&lt;&gt;""),"N/T","")</f>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https://marpa.madrid/</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Prepara tu visita</v>
      </c>
      <c r="C666" s="85" t="str" cm="1">
        <f t="array" ref="C666">IFERROR(INDEX('03.Muestra'!$F$8:$F$42,SMALL(IF("Página Web"='03.Muestra'!$D$8:$D$42,ROW('03.Muestra'!$F$8:$F$42)-MIN(ROW('03.Muestra'!$D$8:$D$42))+1,""),ROW()-664)),"")</f>
        <v>https://marpa.madrid/prepara-tu-visita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11</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 y funciones</v>
      </c>
      <c r="C667" s="85" t="str" cm="1">
        <f t="array" ref="C667">IFERROR(INDEX('03.Muestra'!$F$8:$F$42,SMALL(IF("Página Web"='03.Muestra'!$D$8:$D$42,ROW('03.Muestra'!$F$8:$F$42)-MIN(ROW('03.Muestra'!$D$8:$D$42))+1,""),ROW()-664)),"")</f>
        <v>https://marpa.madrid/museo/organizacion-y-funciones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Multimedia</v>
      </c>
      <c r="C668" s="85" t="str" cm="1">
        <f t="array" ref="C668">IFERROR(INDEX('03.Muestra'!$F$8:$F$42,SMALL(IF("Página Web"='03.Muestra'!$D$8:$D$42,ROW('03.Muestra'!$F$8:$F$42)-MIN(ROW('03.Muestra'!$D$8:$D$42))+1,""),ROW()-664)),"")</f>
        <v>https://marpa.madrid/actividades/multimedia</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Video</v>
      </c>
      <c r="C669" s="85" t="str" cm="1">
        <f t="array" ref="C669">IFERROR(INDEX('03.Muestra'!$F$8:$F$42,SMALL(IF("Página Web"='03.Muestra'!$D$8:$D$42,ROW('03.Muestra'!$F$8:$F$42)-MIN(ROW('03.Muestra'!$D$8:$D$42))+1,""),ROW()-664)),"")</f>
        <v>https://marpa.madrid/videos/conferencia-muerte-en-tarteso-ciclo-tarteso-al-descubierto</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 de piezas</v>
      </c>
      <c r="C670" s="85" t="str" cm="1">
        <f t="array" ref="C670">IFERROR(INDEX('03.Muestra'!$F$8:$F$42,SMALL(IF("Página Web"='03.Muestra'!$D$8:$D$42,ROW('03.Muestra'!$F$8:$F$42)-MIN(ROW('03.Muestra'!$D$8:$D$42))+1,""),ROW()-664)),"")</f>
        <v>https://marpa.madrid/fondos/buscador-piezas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Biblioteca</v>
      </c>
      <c r="C671" s="85" t="str" cm="1">
        <f t="array" ref="C671">IFERROR(INDEX('03.Muestra'!$F$8:$F$42,SMALL(IF("Página Web"='03.Muestra'!$D$8:$D$42,ROW('03.Muestra'!$F$8:$F$42)-MIN(ROW('03.Muestra'!$D$8:$D$42))+1,""),ROW()-664)),"")</f>
        <v>https://marpa.madrid/investigacion/biblioteca-emeterio-cuadrado</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Publicaciones</v>
      </c>
      <c r="C672" s="85" t="str" cm="1">
        <f t="array" ref="C672">IFERROR(INDEX('03.Muestra'!$F$8:$F$42,SMALL(IF("Página Web"='03.Muestra'!$D$8:$D$42,ROW('03.Muestra'!$F$8:$F$42)-MIN(ROW('03.Muestra'!$D$8:$D$42))+1,""),ROW()-664)),"")</f>
        <v>https://marpa.madrid/investigacion/publicaciones</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Aviso Legal</v>
      </c>
      <c r="C673" s="85" t="str" cm="1">
        <f t="array" ref="C673">IFERROR(INDEX('03.Muestra'!$F$8:$F$42,SMALL(IF("Página Web"='03.Muestra'!$D$8:$D$42,ROW('03.Muestra'!$F$8:$F$42)-MIN(ROW('03.Muestra'!$D$8:$D$42))+1,""),ROW()-664)),"")</f>
        <v>https://marpa.madrid/aviso-legal</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Declaración Accesibilidad</v>
      </c>
      <c r="C674" s="85" t="str" cm="1">
        <f t="array" ref="C674">IFERROR(INDEX('03.Muestra'!$F$8:$F$42,SMALL(IF("Página Web"='03.Muestra'!$D$8:$D$42,ROW('03.Muestra'!$F$8:$F$42)-MIN(ROW('03.Muestra'!$D$8:$D$42))+1,""),ROW()-664)),"")</f>
        <v>https://marpa.madrid/accesibilidad</v>
      </c>
      <c r="D674" s="99" t="s">
        <v>92</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https://marpa.madrid/sitemap</v>
      </c>
      <c r="D675" s="99" t="s">
        <v>92</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ref="D676:D699" si="35">IF(AND(B676&lt;&gt;"",C676&lt;&gt;""),"N/T","")</f>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https://marpa.madrid/</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Prepara tu visita</v>
      </c>
      <c r="C704" s="85" t="str" cm="1">
        <f t="array" ref="C704">IFERROR(INDEX('03.Muestra'!$F$8:$F$42,SMALL(IF("Página Web"='03.Muestra'!$D$8:$D$42,ROW('03.Muestra'!$F$8:$F$42)-MIN(ROW('03.Muestra'!$D$8:$D$42))+1,""),ROW()-702)),"")</f>
        <v>https://marpa.madrid/prepara-tu-visita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11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 y funciones</v>
      </c>
      <c r="C705" s="85" t="str" cm="1">
        <f t="array" ref="C705">IFERROR(INDEX('03.Muestra'!$F$8:$F$42,SMALL(IF("Página Web"='03.Muestra'!$D$8:$D$42,ROW('03.Muestra'!$F$8:$F$42)-MIN(ROW('03.Muestra'!$D$8:$D$42))+1,""),ROW()-702)),"")</f>
        <v>https://marpa.madrid/museo/organizacion-y-funciones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Multimedia</v>
      </c>
      <c r="C706" s="85" t="str" cm="1">
        <f t="array" ref="C706">IFERROR(INDEX('03.Muestra'!$F$8:$F$42,SMALL(IF("Página Web"='03.Muestra'!$D$8:$D$42,ROW('03.Muestra'!$F$8:$F$42)-MIN(ROW('03.Muestra'!$D$8:$D$42))+1,""),ROW()-702)),"")</f>
        <v>https://marpa.madrid/actividades/multimedia</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Video</v>
      </c>
      <c r="C707" s="85" t="str" cm="1">
        <f t="array" ref="C707">IFERROR(INDEX('03.Muestra'!$F$8:$F$42,SMALL(IF("Página Web"='03.Muestra'!$D$8:$D$42,ROW('03.Muestra'!$F$8:$F$42)-MIN(ROW('03.Muestra'!$D$8:$D$42))+1,""),ROW()-702)),"")</f>
        <v>https://marpa.madrid/videos/conferencia-muerte-en-tarteso-ciclo-tarteso-al-descubierto</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 de piezas</v>
      </c>
      <c r="C708" s="85" t="str" cm="1">
        <f t="array" ref="C708">IFERROR(INDEX('03.Muestra'!$F$8:$F$42,SMALL(IF("Página Web"='03.Muestra'!$D$8:$D$42,ROW('03.Muestra'!$F$8:$F$42)-MIN(ROW('03.Muestra'!$D$8:$D$42))+1,""),ROW()-702)),"")</f>
        <v>https://marpa.madrid/fondos/buscador-piezas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Biblioteca</v>
      </c>
      <c r="C709" s="85" t="str" cm="1">
        <f t="array" ref="C709">IFERROR(INDEX('03.Muestra'!$F$8:$F$42,SMALL(IF("Página Web"='03.Muestra'!$D$8:$D$42,ROW('03.Muestra'!$F$8:$F$42)-MIN(ROW('03.Muestra'!$D$8:$D$42))+1,""),ROW()-702)),"")</f>
        <v>https://marpa.madrid/investigacion/biblioteca-emeterio-cuadrado</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Publicaciones</v>
      </c>
      <c r="C710" s="85" t="str" cm="1">
        <f t="array" ref="C710">IFERROR(INDEX('03.Muestra'!$F$8:$F$42,SMALL(IF("Página Web"='03.Muestra'!$D$8:$D$42,ROW('03.Muestra'!$F$8:$F$42)-MIN(ROW('03.Muestra'!$D$8:$D$42))+1,""),ROW()-702)),"")</f>
        <v>https://marpa.madrid/investigacion/publicaciones</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Aviso Legal</v>
      </c>
      <c r="C711" s="85" t="str" cm="1">
        <f t="array" ref="C711">IFERROR(INDEX('03.Muestra'!$F$8:$F$42,SMALL(IF("Página Web"='03.Muestra'!$D$8:$D$42,ROW('03.Muestra'!$F$8:$F$42)-MIN(ROW('03.Muestra'!$D$8:$D$42))+1,""),ROW()-702)),"")</f>
        <v>https://marpa.madrid/aviso-legal</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Declaración Accesibilidad</v>
      </c>
      <c r="C712" s="85" t="str" cm="1">
        <f t="array" ref="C712">IFERROR(INDEX('03.Muestra'!$F$8:$F$42,SMALL(IF("Página Web"='03.Muestra'!$D$8:$D$42,ROW('03.Muestra'!$F$8:$F$42)-MIN(ROW('03.Muestra'!$D$8:$D$42))+1,""),ROW()-702)),"")</f>
        <v>https://marpa.madrid/accesibilidad</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https://marpa.madrid/sitemap</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ref="D714:D737" si="37">IF(AND(B714&lt;&gt;"",C714&lt;&gt;""),"N/T","")</f>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https://marpa.madrid/</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Prepara tu visita</v>
      </c>
      <c r="C742" s="85" t="str" cm="1">
        <f t="array" ref="C742">IFERROR(INDEX('03.Muestra'!$F$8:$F$42,SMALL(IF("Página Web"='03.Muestra'!$D$8:$D$42,ROW('03.Muestra'!$F$8:$F$42)-MIN(ROW('03.Muestra'!$D$8:$D$42))+1,""),ROW()-740)),"")</f>
        <v>https://marpa.madrid/prepara-tu-visita</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11</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Organización y funciones</v>
      </c>
      <c r="C743" s="85" t="str" cm="1">
        <f t="array" ref="C743">IFERROR(INDEX('03.Muestra'!$F$8:$F$42,SMALL(IF("Página Web"='03.Muestra'!$D$8:$D$42,ROW('03.Muestra'!$F$8:$F$42)-MIN(ROW('03.Muestra'!$D$8:$D$42))+1,""),ROW()-740)),"")</f>
        <v>https://marpa.madrid/museo/organizacion-y-funciones</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Multimedia</v>
      </c>
      <c r="C744" s="85" t="str" cm="1">
        <f t="array" ref="C744">IFERROR(INDEX('03.Muestra'!$F$8:$F$42,SMALL(IF("Página Web"='03.Muestra'!$D$8:$D$42,ROW('03.Muestra'!$F$8:$F$42)-MIN(ROW('03.Muestra'!$D$8:$D$42))+1,""),ROW()-740)),"")</f>
        <v>https://marpa.madrid/actividades/multimedia</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Video</v>
      </c>
      <c r="C745" s="85" t="str" cm="1">
        <f t="array" ref="C745">IFERROR(INDEX('03.Muestra'!$F$8:$F$42,SMALL(IF("Página Web"='03.Muestra'!$D$8:$D$42,ROW('03.Muestra'!$F$8:$F$42)-MIN(ROW('03.Muestra'!$D$8:$D$42))+1,""),ROW()-740)),"")</f>
        <v>https://marpa.madrid/videos/conferencia-muerte-en-tarteso-ciclo-tarteso-al-descubierto</v>
      </c>
      <c r="D745" s="99" t="s">
        <v>92</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 de piezas</v>
      </c>
      <c r="C746" s="85" t="str" cm="1">
        <f t="array" ref="C746">IFERROR(INDEX('03.Muestra'!$F$8:$F$42,SMALL(IF("Página Web"='03.Muestra'!$D$8:$D$42,ROW('03.Muestra'!$F$8:$F$42)-MIN(ROW('03.Muestra'!$D$8:$D$42))+1,""),ROW()-740)),"")</f>
        <v>https://marpa.madrid/fondos/buscador-piezas</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Biblioteca</v>
      </c>
      <c r="C747" s="85" t="str" cm="1">
        <f t="array" ref="C747">IFERROR(INDEX('03.Muestra'!$F$8:$F$42,SMALL(IF("Página Web"='03.Muestra'!$D$8:$D$42,ROW('03.Muestra'!$F$8:$F$42)-MIN(ROW('03.Muestra'!$D$8:$D$42))+1,""),ROW()-740)),"")</f>
        <v>https://marpa.madrid/investigacion/biblioteca-emeterio-cuadrado</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Publicaciones</v>
      </c>
      <c r="C748" s="85" t="str" cm="1">
        <f t="array" ref="C748">IFERROR(INDEX('03.Muestra'!$F$8:$F$42,SMALL(IF("Página Web"='03.Muestra'!$D$8:$D$42,ROW('03.Muestra'!$F$8:$F$42)-MIN(ROW('03.Muestra'!$D$8:$D$42))+1,""),ROW()-740)),"")</f>
        <v>https://marpa.madrid/investigacion/publicaciones</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Aviso Legal</v>
      </c>
      <c r="C749" s="85" t="str" cm="1">
        <f t="array" ref="C749">IFERROR(INDEX('03.Muestra'!$F$8:$F$42,SMALL(IF("Página Web"='03.Muestra'!$D$8:$D$42,ROW('03.Muestra'!$F$8:$F$42)-MIN(ROW('03.Muestra'!$D$8:$D$42))+1,""),ROW()-740)),"")</f>
        <v>https://marpa.madrid/aviso-legal</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Declaración Accesibilidad</v>
      </c>
      <c r="C750" s="85" t="str" cm="1">
        <f t="array" ref="C750">IFERROR(INDEX('03.Muestra'!$F$8:$F$42,SMALL(IF("Página Web"='03.Muestra'!$D$8:$D$42,ROW('03.Muestra'!$F$8:$F$42)-MIN(ROW('03.Muestra'!$D$8:$D$42))+1,""),ROW()-740)),"")</f>
        <v>https://marpa.madrid/accesibilidad</v>
      </c>
      <c r="D750" s="99" t="s">
        <v>92</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https://marpa.madrid/sitemap</v>
      </c>
      <c r="D751" s="99" t="s">
        <v>92</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ref="D752:D775" si="39">IF(AND(B752&lt;&gt;"",C752&lt;&gt;""),"N/T","")</f>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https://marpa.madrid/</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Prepara tu visita</v>
      </c>
      <c r="C780" s="85" t="str" cm="1">
        <f t="array" ref="C780">IFERROR(INDEX('03.Muestra'!$F$8:$F$42,SMALL(IF("Página Web"='03.Muestra'!$D$8:$D$42,ROW('03.Muestra'!$F$8:$F$42)-MIN(ROW('03.Muestra'!$D$8:$D$42))+1,""),ROW()-778)),"")</f>
        <v>https://marpa.madrid/prepara-tu-visita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11</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Organización y funciones</v>
      </c>
      <c r="C781" s="85" t="str" cm="1">
        <f t="array" ref="C781">IFERROR(INDEX('03.Muestra'!$F$8:$F$42,SMALL(IF("Página Web"='03.Muestra'!$D$8:$D$42,ROW('03.Muestra'!$F$8:$F$42)-MIN(ROW('03.Muestra'!$D$8:$D$42))+1,""),ROW()-778)),"")</f>
        <v>https://marpa.madrid/museo/organizacion-y-funciones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Multimedia</v>
      </c>
      <c r="C782" s="85" t="str" cm="1">
        <f t="array" ref="C782">IFERROR(INDEX('03.Muestra'!$F$8:$F$42,SMALL(IF("Página Web"='03.Muestra'!$D$8:$D$42,ROW('03.Muestra'!$F$8:$F$42)-MIN(ROW('03.Muestra'!$D$8:$D$42))+1,""),ROW()-778)),"")</f>
        <v>https://marpa.madrid/actividades/multimedia</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Video</v>
      </c>
      <c r="C783" s="85" t="str" cm="1">
        <f t="array" ref="C783">IFERROR(INDEX('03.Muestra'!$F$8:$F$42,SMALL(IF("Página Web"='03.Muestra'!$D$8:$D$42,ROW('03.Muestra'!$F$8:$F$42)-MIN(ROW('03.Muestra'!$D$8:$D$42))+1,""),ROW()-778)),"")</f>
        <v>https://marpa.madrid/videos/conferencia-muerte-en-tarteso-ciclo-tarteso-al-descubierto</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 de piezas</v>
      </c>
      <c r="C784" s="85" t="str" cm="1">
        <f t="array" ref="C784">IFERROR(INDEX('03.Muestra'!$F$8:$F$42,SMALL(IF("Página Web"='03.Muestra'!$D$8:$D$42,ROW('03.Muestra'!$F$8:$F$42)-MIN(ROW('03.Muestra'!$D$8:$D$42))+1,""),ROW()-778)),"")</f>
        <v>https://marpa.madrid/fondos/buscador-piezas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Biblioteca</v>
      </c>
      <c r="C785" s="85" t="str" cm="1">
        <f t="array" ref="C785">IFERROR(INDEX('03.Muestra'!$F$8:$F$42,SMALL(IF("Página Web"='03.Muestra'!$D$8:$D$42,ROW('03.Muestra'!$F$8:$F$42)-MIN(ROW('03.Muestra'!$D$8:$D$42))+1,""),ROW()-778)),"")</f>
        <v>https://marpa.madrid/investigacion/biblioteca-emeterio-cuadrado</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Publicaciones</v>
      </c>
      <c r="C786" s="85" t="str" cm="1">
        <f t="array" ref="C786">IFERROR(INDEX('03.Muestra'!$F$8:$F$42,SMALL(IF("Página Web"='03.Muestra'!$D$8:$D$42,ROW('03.Muestra'!$F$8:$F$42)-MIN(ROW('03.Muestra'!$D$8:$D$42))+1,""),ROW()-778)),"")</f>
        <v>https://marpa.madrid/investigacion/publicaciones</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Aviso Legal</v>
      </c>
      <c r="C787" s="85" t="str" cm="1">
        <f t="array" ref="C787">IFERROR(INDEX('03.Muestra'!$F$8:$F$42,SMALL(IF("Página Web"='03.Muestra'!$D$8:$D$42,ROW('03.Muestra'!$F$8:$F$42)-MIN(ROW('03.Muestra'!$D$8:$D$42))+1,""),ROW()-778)),"")</f>
        <v>https://marpa.madrid/aviso-legal</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Declaración Accesibilidad</v>
      </c>
      <c r="C788" s="85" t="str" cm="1">
        <f t="array" ref="C788">IFERROR(INDEX('03.Muestra'!$F$8:$F$42,SMALL(IF("Página Web"='03.Muestra'!$D$8:$D$42,ROW('03.Muestra'!$F$8:$F$42)-MIN(ROW('03.Muestra'!$D$8:$D$42))+1,""),ROW()-778)),"")</f>
        <v>https://marpa.madrid/accesibilidad</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https://marpa.madrid/sitemap</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ref="D790:D813" si="41">IF(AND(B790&lt;&gt;"",C790&lt;&gt;""),"N/T","")</f>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https://marpa.madrid/</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Prepara tu visita</v>
      </c>
      <c r="C818" s="85" t="str" cm="1">
        <f t="array" ref="C818">IFERROR(INDEX('03.Muestra'!$F$8:$F$42,SMALL(IF("Página Web"='03.Muestra'!$D$8:$D$42,ROW('03.Muestra'!$F$8:$F$42)-MIN(ROW('03.Muestra'!$D$8:$D$42))+1,""),ROW()-816)),"")</f>
        <v>https://marpa.madrid/prepara-tu-visita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11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Organización y funciones</v>
      </c>
      <c r="C819" s="85" t="str" cm="1">
        <f t="array" ref="C819">IFERROR(INDEX('03.Muestra'!$F$8:$F$42,SMALL(IF("Página Web"='03.Muestra'!$D$8:$D$42,ROW('03.Muestra'!$F$8:$F$42)-MIN(ROW('03.Muestra'!$D$8:$D$42))+1,""),ROW()-816)),"")</f>
        <v>https://marpa.madrid/museo/organizacion-y-funciones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Multimedia</v>
      </c>
      <c r="C820" s="85" t="str" cm="1">
        <f t="array" ref="C820">IFERROR(INDEX('03.Muestra'!$F$8:$F$42,SMALL(IF("Página Web"='03.Muestra'!$D$8:$D$42,ROW('03.Muestra'!$F$8:$F$42)-MIN(ROW('03.Muestra'!$D$8:$D$42))+1,""),ROW()-816)),"")</f>
        <v>https://marpa.madrid/actividades/multimedia</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Video</v>
      </c>
      <c r="C821" s="85" t="str" cm="1">
        <f t="array" ref="C821">IFERROR(INDEX('03.Muestra'!$F$8:$F$42,SMALL(IF("Página Web"='03.Muestra'!$D$8:$D$42,ROW('03.Muestra'!$F$8:$F$42)-MIN(ROW('03.Muestra'!$D$8:$D$42))+1,""),ROW()-816)),"")</f>
        <v>https://marpa.madrid/videos/conferencia-muerte-en-tarteso-ciclo-tarteso-al-descubierto</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 de piezas</v>
      </c>
      <c r="C822" s="85" t="str" cm="1">
        <f t="array" ref="C822">IFERROR(INDEX('03.Muestra'!$F$8:$F$42,SMALL(IF("Página Web"='03.Muestra'!$D$8:$D$42,ROW('03.Muestra'!$F$8:$F$42)-MIN(ROW('03.Muestra'!$D$8:$D$42))+1,""),ROW()-816)),"")</f>
        <v>https://marpa.madrid/fondos/buscador-piezas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Biblioteca</v>
      </c>
      <c r="C823" s="85" t="str" cm="1">
        <f t="array" ref="C823">IFERROR(INDEX('03.Muestra'!$F$8:$F$42,SMALL(IF("Página Web"='03.Muestra'!$D$8:$D$42,ROW('03.Muestra'!$F$8:$F$42)-MIN(ROW('03.Muestra'!$D$8:$D$42))+1,""),ROW()-816)),"")</f>
        <v>https://marpa.madrid/investigacion/biblioteca-emeterio-cuadrado</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Publicaciones</v>
      </c>
      <c r="C824" s="85" t="str" cm="1">
        <f t="array" ref="C824">IFERROR(INDEX('03.Muestra'!$F$8:$F$42,SMALL(IF("Página Web"='03.Muestra'!$D$8:$D$42,ROW('03.Muestra'!$F$8:$F$42)-MIN(ROW('03.Muestra'!$D$8:$D$42))+1,""),ROW()-816)),"")</f>
        <v>https://marpa.madrid/investigacion/publicaciones</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Aviso Legal</v>
      </c>
      <c r="C825" s="85" t="str" cm="1">
        <f t="array" ref="C825">IFERROR(INDEX('03.Muestra'!$F$8:$F$42,SMALL(IF("Página Web"='03.Muestra'!$D$8:$D$42,ROW('03.Muestra'!$F$8:$F$42)-MIN(ROW('03.Muestra'!$D$8:$D$42))+1,""),ROW()-816)),"")</f>
        <v>https://marpa.madrid/aviso-legal</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Declaración Accesibilidad</v>
      </c>
      <c r="C826" s="85" t="str" cm="1">
        <f t="array" ref="C826">IFERROR(INDEX('03.Muestra'!$F$8:$F$42,SMALL(IF("Página Web"='03.Muestra'!$D$8:$D$42,ROW('03.Muestra'!$F$8:$F$42)-MIN(ROW('03.Muestra'!$D$8:$D$42))+1,""),ROW()-816)),"")</f>
        <v>https://marpa.madrid/accesibilidad</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https://marpa.madrid/sitemap</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ref="D828:D851" si="43">IF(AND(B828&lt;&gt;"",C828&lt;&gt;""),"N/T","")</f>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https://marpa.madrid/</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Prepara tu visita</v>
      </c>
      <c r="C856" s="85" t="str" cm="1">
        <f t="array" ref="C856">IFERROR(INDEX('03.Muestra'!$F$8:$F$42,SMALL(IF("Página Web"='03.Muestra'!$D$8:$D$42,ROW('03.Muestra'!$F$8:$F$42)-MIN(ROW('03.Muestra'!$D$8:$D$42))+1,""),ROW()-854)),"")</f>
        <v>https://marpa.madrid/prepara-tu-visita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11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Organización y funciones</v>
      </c>
      <c r="C857" s="85" t="str" cm="1">
        <f t="array" ref="C857">IFERROR(INDEX('03.Muestra'!$F$8:$F$42,SMALL(IF("Página Web"='03.Muestra'!$D$8:$D$42,ROW('03.Muestra'!$F$8:$F$42)-MIN(ROW('03.Muestra'!$D$8:$D$42))+1,""),ROW()-854)),"")</f>
        <v>https://marpa.madrid/museo/organizacion-y-funciones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Multimedia</v>
      </c>
      <c r="C858" s="85" t="str" cm="1">
        <f t="array" ref="C858">IFERROR(INDEX('03.Muestra'!$F$8:$F$42,SMALL(IF("Página Web"='03.Muestra'!$D$8:$D$42,ROW('03.Muestra'!$F$8:$F$42)-MIN(ROW('03.Muestra'!$D$8:$D$42))+1,""),ROW()-854)),"")</f>
        <v>https://marpa.madrid/actividades/multimedia</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Video</v>
      </c>
      <c r="C859" s="85" t="str" cm="1">
        <f t="array" ref="C859">IFERROR(INDEX('03.Muestra'!$F$8:$F$42,SMALL(IF("Página Web"='03.Muestra'!$D$8:$D$42,ROW('03.Muestra'!$F$8:$F$42)-MIN(ROW('03.Muestra'!$D$8:$D$42))+1,""),ROW()-854)),"")</f>
        <v>https://marpa.madrid/videos/conferencia-muerte-en-tarteso-ciclo-tarteso-al-descubierto</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 de piezas</v>
      </c>
      <c r="C860" s="85" t="str" cm="1">
        <f t="array" ref="C860">IFERROR(INDEX('03.Muestra'!$F$8:$F$42,SMALL(IF("Página Web"='03.Muestra'!$D$8:$D$42,ROW('03.Muestra'!$F$8:$F$42)-MIN(ROW('03.Muestra'!$D$8:$D$42))+1,""),ROW()-854)),"")</f>
        <v>https://marpa.madrid/fondos/buscador-piezas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Biblioteca</v>
      </c>
      <c r="C861" s="85" t="str" cm="1">
        <f t="array" ref="C861">IFERROR(INDEX('03.Muestra'!$F$8:$F$42,SMALL(IF("Página Web"='03.Muestra'!$D$8:$D$42,ROW('03.Muestra'!$F$8:$F$42)-MIN(ROW('03.Muestra'!$D$8:$D$42))+1,""),ROW()-854)),"")</f>
        <v>https://marpa.madrid/investigacion/biblioteca-emeterio-cuadrado</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Publicaciones</v>
      </c>
      <c r="C862" s="85" t="str" cm="1">
        <f t="array" ref="C862">IFERROR(INDEX('03.Muestra'!$F$8:$F$42,SMALL(IF("Página Web"='03.Muestra'!$D$8:$D$42,ROW('03.Muestra'!$F$8:$F$42)-MIN(ROW('03.Muestra'!$D$8:$D$42))+1,""),ROW()-854)),"")</f>
        <v>https://marpa.madrid/investigacion/publicaciones</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Aviso Legal</v>
      </c>
      <c r="C863" s="85" t="str" cm="1">
        <f t="array" ref="C863">IFERROR(INDEX('03.Muestra'!$F$8:$F$42,SMALL(IF("Página Web"='03.Muestra'!$D$8:$D$42,ROW('03.Muestra'!$F$8:$F$42)-MIN(ROW('03.Muestra'!$D$8:$D$42))+1,""),ROW()-854)),"")</f>
        <v>https://marpa.madrid/aviso-legal</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Declaración Accesibilidad</v>
      </c>
      <c r="C864" s="85" t="str" cm="1">
        <f t="array" ref="C864">IFERROR(INDEX('03.Muestra'!$F$8:$F$42,SMALL(IF("Página Web"='03.Muestra'!$D$8:$D$42,ROW('03.Muestra'!$F$8:$F$42)-MIN(ROW('03.Muestra'!$D$8:$D$42))+1,""),ROW()-854)),"")</f>
        <v>https://marpa.madrid/accesibilidad</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https://marpa.madrid/sitemap</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ref="D866:D889" si="45">IF(AND(B866&lt;&gt;"",C866&lt;&gt;""),"N/T","")</f>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https://marpa.madrid/</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Prepara tu visita</v>
      </c>
      <c r="C894" s="85" t="str" cm="1">
        <f t="array" ref="C894">IFERROR(INDEX('03.Muestra'!$F$8:$F$42,SMALL(IF("Página Web"='03.Muestra'!$D$8:$D$42,ROW('03.Muestra'!$F$8:$F$42)-MIN(ROW('03.Muestra'!$D$8:$D$42))+1,""),ROW()-892)),"")</f>
        <v>https://marpa.madrid/prepara-tu-visita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11</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Organización y funciones</v>
      </c>
      <c r="C895" s="85" t="str" cm="1">
        <f t="array" ref="C895">IFERROR(INDEX('03.Muestra'!$F$8:$F$42,SMALL(IF("Página Web"='03.Muestra'!$D$8:$D$42,ROW('03.Muestra'!$F$8:$F$42)-MIN(ROW('03.Muestra'!$D$8:$D$42))+1,""),ROW()-892)),"")</f>
        <v>https://marpa.madrid/museo/organizacion-y-funciones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Multimedia</v>
      </c>
      <c r="C896" s="85" t="str" cm="1">
        <f t="array" ref="C896">IFERROR(INDEX('03.Muestra'!$F$8:$F$42,SMALL(IF("Página Web"='03.Muestra'!$D$8:$D$42,ROW('03.Muestra'!$F$8:$F$42)-MIN(ROW('03.Muestra'!$D$8:$D$42))+1,""),ROW()-892)),"")</f>
        <v>https://marpa.madrid/actividades/multimedia</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Video</v>
      </c>
      <c r="C897" s="85" t="str" cm="1">
        <f t="array" ref="C897">IFERROR(INDEX('03.Muestra'!$F$8:$F$42,SMALL(IF("Página Web"='03.Muestra'!$D$8:$D$42,ROW('03.Muestra'!$F$8:$F$42)-MIN(ROW('03.Muestra'!$D$8:$D$42))+1,""),ROW()-892)),"")</f>
        <v>https://marpa.madrid/videos/conferencia-muerte-en-tarteso-ciclo-tarteso-al-descubierto</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 de piezas</v>
      </c>
      <c r="C898" s="85" t="str" cm="1">
        <f t="array" ref="C898">IFERROR(INDEX('03.Muestra'!$F$8:$F$42,SMALL(IF("Página Web"='03.Muestra'!$D$8:$D$42,ROW('03.Muestra'!$F$8:$F$42)-MIN(ROW('03.Muestra'!$D$8:$D$42))+1,""),ROW()-892)),"")</f>
        <v>https://marpa.madrid/fondos/buscador-piezas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Biblioteca</v>
      </c>
      <c r="C899" s="85" t="str" cm="1">
        <f t="array" ref="C899">IFERROR(INDEX('03.Muestra'!$F$8:$F$42,SMALL(IF("Página Web"='03.Muestra'!$D$8:$D$42,ROW('03.Muestra'!$F$8:$F$42)-MIN(ROW('03.Muestra'!$D$8:$D$42))+1,""),ROW()-892)),"")</f>
        <v>https://marpa.madrid/investigacion/biblioteca-emeterio-cuadrado</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Publicaciones</v>
      </c>
      <c r="C900" s="85" t="str" cm="1">
        <f t="array" ref="C900">IFERROR(INDEX('03.Muestra'!$F$8:$F$42,SMALL(IF("Página Web"='03.Muestra'!$D$8:$D$42,ROW('03.Muestra'!$F$8:$F$42)-MIN(ROW('03.Muestra'!$D$8:$D$42))+1,""),ROW()-892)),"")</f>
        <v>https://marpa.madrid/investigacion/publicaciones</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Aviso Legal</v>
      </c>
      <c r="C901" s="85" t="str" cm="1">
        <f t="array" ref="C901">IFERROR(INDEX('03.Muestra'!$F$8:$F$42,SMALL(IF("Página Web"='03.Muestra'!$D$8:$D$42,ROW('03.Muestra'!$F$8:$F$42)-MIN(ROW('03.Muestra'!$D$8:$D$42))+1,""),ROW()-892)),"")</f>
        <v>https://marpa.madrid/aviso-legal</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Declaración Accesibilidad</v>
      </c>
      <c r="C902" s="85" t="str" cm="1">
        <f t="array" ref="C902">IFERROR(INDEX('03.Muestra'!$F$8:$F$42,SMALL(IF("Página Web"='03.Muestra'!$D$8:$D$42,ROW('03.Muestra'!$F$8:$F$42)-MIN(ROW('03.Muestra'!$D$8:$D$42))+1,""),ROW()-892)),"")</f>
        <v>https://marpa.madrid/accesibilidad</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https://marpa.madrid/sitemap</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ref="D904:D927" si="47">IF(AND(B904&lt;&gt;"",C904&lt;&gt;""),"N/T","")</f>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https://marpa.madrid/</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Prepara tu visita</v>
      </c>
      <c r="C932" s="85" t="str" cm="1">
        <f t="array" ref="C932">IFERROR(INDEX('03.Muestra'!$F$8:$F$42,SMALL(IF("Página Web"='03.Muestra'!$D$8:$D$42,ROW('03.Muestra'!$F$8:$F$42)-MIN(ROW('03.Muestra'!$D$8:$D$42))+1,""),ROW()-930)),"")</f>
        <v>https://marpa.madrid/prepara-tu-visita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11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Organización y funciones</v>
      </c>
      <c r="C933" s="85" t="str" cm="1">
        <f t="array" ref="C933">IFERROR(INDEX('03.Muestra'!$F$8:$F$42,SMALL(IF("Página Web"='03.Muestra'!$D$8:$D$42,ROW('03.Muestra'!$F$8:$F$42)-MIN(ROW('03.Muestra'!$D$8:$D$42))+1,""),ROW()-930)),"")</f>
        <v>https://marpa.madrid/museo/organizacion-y-funciones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Multimedia</v>
      </c>
      <c r="C934" s="85" t="str" cm="1">
        <f t="array" ref="C934">IFERROR(INDEX('03.Muestra'!$F$8:$F$42,SMALL(IF("Página Web"='03.Muestra'!$D$8:$D$42,ROW('03.Muestra'!$F$8:$F$42)-MIN(ROW('03.Muestra'!$D$8:$D$42))+1,""),ROW()-930)),"")</f>
        <v>https://marpa.madrid/actividades/multimedia</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Video</v>
      </c>
      <c r="C935" s="85" t="str" cm="1">
        <f t="array" ref="C935">IFERROR(INDEX('03.Muestra'!$F$8:$F$42,SMALL(IF("Página Web"='03.Muestra'!$D$8:$D$42,ROW('03.Muestra'!$F$8:$F$42)-MIN(ROW('03.Muestra'!$D$8:$D$42))+1,""),ROW()-930)),"")</f>
        <v>https://marpa.madrid/videos/conferencia-muerte-en-tarteso-ciclo-tarteso-al-descubierto</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 de piezas</v>
      </c>
      <c r="C936" s="85" t="str" cm="1">
        <f t="array" ref="C936">IFERROR(INDEX('03.Muestra'!$F$8:$F$42,SMALL(IF("Página Web"='03.Muestra'!$D$8:$D$42,ROW('03.Muestra'!$F$8:$F$42)-MIN(ROW('03.Muestra'!$D$8:$D$42))+1,""),ROW()-930)),"")</f>
        <v>https://marpa.madrid/fondos/buscador-piezas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Biblioteca</v>
      </c>
      <c r="C937" s="85" t="str" cm="1">
        <f t="array" ref="C937">IFERROR(INDEX('03.Muestra'!$F$8:$F$42,SMALL(IF("Página Web"='03.Muestra'!$D$8:$D$42,ROW('03.Muestra'!$F$8:$F$42)-MIN(ROW('03.Muestra'!$D$8:$D$42))+1,""),ROW()-930)),"")</f>
        <v>https://marpa.madrid/investigacion/biblioteca-emeterio-cuadrado</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Publicaciones</v>
      </c>
      <c r="C938" s="85" t="str" cm="1">
        <f t="array" ref="C938">IFERROR(INDEX('03.Muestra'!$F$8:$F$42,SMALL(IF("Página Web"='03.Muestra'!$D$8:$D$42,ROW('03.Muestra'!$F$8:$F$42)-MIN(ROW('03.Muestra'!$D$8:$D$42))+1,""),ROW()-930)),"")</f>
        <v>https://marpa.madrid/investigacion/publicaciones</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Aviso Legal</v>
      </c>
      <c r="C939" s="85" t="str" cm="1">
        <f t="array" ref="C939">IFERROR(INDEX('03.Muestra'!$F$8:$F$42,SMALL(IF("Página Web"='03.Muestra'!$D$8:$D$42,ROW('03.Muestra'!$F$8:$F$42)-MIN(ROW('03.Muestra'!$D$8:$D$42))+1,""),ROW()-930)),"")</f>
        <v>https://marpa.madrid/aviso-legal</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Declaración Accesibilidad</v>
      </c>
      <c r="C940" s="85" t="str" cm="1">
        <f t="array" ref="C940">IFERROR(INDEX('03.Muestra'!$F$8:$F$42,SMALL(IF("Página Web"='03.Muestra'!$D$8:$D$42,ROW('03.Muestra'!$F$8:$F$42)-MIN(ROW('03.Muestra'!$D$8:$D$42))+1,""),ROW()-930)),"")</f>
        <v>https://marpa.madrid/accesibilidad</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https://marpa.madrid/sitemap</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ref="D942:D965" si="49">IF(AND(B942&lt;&gt;"",C942&lt;&gt;""),"N/T","")</f>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https://marpa.madrid/</v>
      </c>
      <c r="D969" s="99" t="s">
        <v>104</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Prepara tu visita</v>
      </c>
      <c r="C970" s="85" t="str" cm="1">
        <f t="array" ref="C970">IFERROR(INDEX('03.Muestra'!$F$8:$F$42,SMALL(IF("Página Web"='03.Muestra'!$D$8:$D$42,ROW('03.Muestra'!$F$8:$F$42)-MIN(ROW('03.Muestra'!$D$8:$D$42))+1,""),ROW()-968)),"")</f>
        <v>https://marpa.madrid/prepara-tu-visita</v>
      </c>
      <c r="D970" s="99" t="s">
        <v>104</v>
      </c>
      <c r="E970" s="79" t="str">
        <f t="shared" si="50"/>
        <v/>
      </c>
      <c r="F970" s="91">
        <f ca="1">COUNTIF($D969:INDIRECT("$D" &amp;  SUM(ROW()-1,'03.Muestra'!$D$45)-1),F969)</f>
        <v>0</v>
      </c>
      <c r="G970" s="91">
        <f ca="1">COUNTIF($D969:INDIRECT("$D" &amp;  SUM(ROW()-1,'03.Muestra'!$D$45)-1),G969)</f>
        <v>0</v>
      </c>
      <c r="H970" s="91">
        <f ca="1">COUNTIF($D969:INDIRECT("$D" &amp;  SUM(ROW()-1,'03.Muestra'!$D$45)-1),H969)</f>
        <v>11</v>
      </c>
      <c r="I970" s="91">
        <f ca="1">COUNTIF($D969:INDIRECT("$D" &amp;  SUM(ROW()-1,'03.Muestra'!$D$45)-1),I969)</f>
        <v>0</v>
      </c>
      <c r="J970" s="91">
        <f ca="1">COUNTIF($D969:INDIRECT("$D" &amp;  SUM(ROW()-1,'03.Muestra'!$D$45)-1),J969)</f>
        <v>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Organización y funciones</v>
      </c>
      <c r="C971" s="85" t="str" cm="1">
        <f t="array" ref="C971">IFERROR(INDEX('03.Muestra'!$F$8:$F$42,SMALL(IF("Página Web"='03.Muestra'!$D$8:$D$42,ROW('03.Muestra'!$F$8:$F$42)-MIN(ROW('03.Muestra'!$D$8:$D$42))+1,""),ROW()-968)),"")</f>
        <v>https://marpa.madrid/museo/organizacion-y-funciones</v>
      </c>
      <c r="D971" s="99" t="s">
        <v>104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Multimedia</v>
      </c>
      <c r="C972" s="85" t="str" cm="1">
        <f t="array" ref="C972">IFERROR(INDEX('03.Muestra'!$F$8:$F$42,SMALL(IF("Página Web"='03.Muestra'!$D$8:$D$42,ROW('03.Muestra'!$F$8:$F$42)-MIN(ROW('03.Muestra'!$D$8:$D$42))+1,""),ROW()-968)),"")</f>
        <v>https://marpa.madrid/actividades/multimedia</v>
      </c>
      <c r="D972" s="99" t="s">
        <v>104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Video</v>
      </c>
      <c r="C973" s="85" t="str" cm="1">
        <f t="array" ref="C973">IFERROR(INDEX('03.Muestra'!$F$8:$F$42,SMALL(IF("Página Web"='03.Muestra'!$D$8:$D$42,ROW('03.Muestra'!$F$8:$F$42)-MIN(ROW('03.Muestra'!$D$8:$D$42))+1,""),ROW()-968)),"")</f>
        <v>https://marpa.madrid/videos/conferencia-muerte-en-tarteso-ciclo-tarteso-al-descubierto</v>
      </c>
      <c r="D973" s="99" t="s">
        <v>104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 de piezas</v>
      </c>
      <c r="C974" s="85" t="str" cm="1">
        <f t="array" ref="C974">IFERROR(INDEX('03.Muestra'!$F$8:$F$42,SMALL(IF("Página Web"='03.Muestra'!$D$8:$D$42,ROW('03.Muestra'!$F$8:$F$42)-MIN(ROW('03.Muestra'!$D$8:$D$42))+1,""),ROW()-968)),"")</f>
        <v>https://marpa.madrid/fondos/buscador-piezas</v>
      </c>
      <c r="D974" s="99" t="s">
        <v>104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Biblioteca</v>
      </c>
      <c r="C975" s="85" t="str" cm="1">
        <f t="array" ref="C975">IFERROR(INDEX('03.Muestra'!$F$8:$F$42,SMALL(IF("Página Web"='03.Muestra'!$D$8:$D$42,ROW('03.Muestra'!$F$8:$F$42)-MIN(ROW('03.Muestra'!$D$8:$D$42))+1,""),ROW()-968)),"")</f>
        <v>https://marpa.madrid/investigacion/biblioteca-emeterio-cuadrado</v>
      </c>
      <c r="D975" s="99" t="s">
        <v>104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Publicaciones</v>
      </c>
      <c r="C976" s="85" t="str" cm="1">
        <f t="array" ref="C976">IFERROR(INDEX('03.Muestra'!$F$8:$F$42,SMALL(IF("Página Web"='03.Muestra'!$D$8:$D$42,ROW('03.Muestra'!$F$8:$F$42)-MIN(ROW('03.Muestra'!$D$8:$D$42))+1,""),ROW()-968)),"")</f>
        <v>https://marpa.madrid/investigacion/publicaciones</v>
      </c>
      <c r="D976" s="99" t="s">
        <v>104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Aviso Legal</v>
      </c>
      <c r="C977" s="85" t="str" cm="1">
        <f t="array" ref="C977">IFERROR(INDEX('03.Muestra'!$F$8:$F$42,SMALL(IF("Página Web"='03.Muestra'!$D$8:$D$42,ROW('03.Muestra'!$F$8:$F$42)-MIN(ROW('03.Muestra'!$D$8:$D$42))+1,""),ROW()-968)),"")</f>
        <v>https://marpa.madrid/aviso-legal</v>
      </c>
      <c r="D977" s="99" t="s">
        <v>104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Declaración Accesibilidad</v>
      </c>
      <c r="C978" s="85" t="str" cm="1">
        <f t="array" ref="C978">IFERROR(INDEX('03.Muestra'!$F$8:$F$42,SMALL(IF("Página Web"='03.Muestra'!$D$8:$D$42,ROW('03.Muestra'!$F$8:$F$42)-MIN(ROW('03.Muestra'!$D$8:$D$42))+1,""),ROW()-968)),"")</f>
        <v>https://marpa.madrid/accesibilidad</v>
      </c>
      <c r="D978" s="99" t="s">
        <v>104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https://marpa.madrid/sitemap</v>
      </c>
      <c r="D979" s="99" t="s">
        <v>104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ref="D980:D1003" si="51">IF(AND(B980&lt;&gt;"",C980&lt;&gt;""),"N/T","")</f>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https://marpa.madrid/</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Prepara tu visita</v>
      </c>
      <c r="C1008" s="85" t="str" cm="1">
        <f t="array" ref="C1008">IFERROR(INDEX('03.Muestra'!$F$8:$F$42,SMALL(IF("Página Web"='03.Muestra'!$D$8:$D$42,ROW('03.Muestra'!$F$8:$F$42)-MIN(ROW('03.Muestra'!$D$8:$D$42))+1,""),ROW()-1006)),"")</f>
        <v>https://marpa.madrid/prepara-tu-visita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11</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Organización y funciones</v>
      </c>
      <c r="C1009" s="85" t="str" cm="1">
        <f t="array" ref="C1009">IFERROR(INDEX('03.Muestra'!$F$8:$F$42,SMALL(IF("Página Web"='03.Muestra'!$D$8:$D$42,ROW('03.Muestra'!$F$8:$F$42)-MIN(ROW('03.Muestra'!$D$8:$D$42))+1,""),ROW()-1006)),"")</f>
        <v>https://marpa.madrid/museo/organizacion-y-funciones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Multimedia</v>
      </c>
      <c r="C1010" s="85" t="str" cm="1">
        <f t="array" ref="C1010">IFERROR(INDEX('03.Muestra'!$F$8:$F$42,SMALL(IF("Página Web"='03.Muestra'!$D$8:$D$42,ROW('03.Muestra'!$F$8:$F$42)-MIN(ROW('03.Muestra'!$D$8:$D$42))+1,""),ROW()-1006)),"")</f>
        <v>https://marpa.madrid/actividades/multimedia</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Video</v>
      </c>
      <c r="C1011" s="85" t="str" cm="1">
        <f t="array" ref="C1011">IFERROR(INDEX('03.Muestra'!$F$8:$F$42,SMALL(IF("Página Web"='03.Muestra'!$D$8:$D$42,ROW('03.Muestra'!$F$8:$F$42)-MIN(ROW('03.Muestra'!$D$8:$D$42))+1,""),ROW()-1006)),"")</f>
        <v>https://marpa.madrid/videos/conferencia-muerte-en-tarteso-ciclo-tarteso-al-descubierto</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 de piezas</v>
      </c>
      <c r="C1012" s="85" t="str" cm="1">
        <f t="array" ref="C1012">IFERROR(INDEX('03.Muestra'!$F$8:$F$42,SMALL(IF("Página Web"='03.Muestra'!$D$8:$D$42,ROW('03.Muestra'!$F$8:$F$42)-MIN(ROW('03.Muestra'!$D$8:$D$42))+1,""),ROW()-1006)),"")</f>
        <v>https://marpa.madrid/fondos/buscador-piezas</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Biblioteca</v>
      </c>
      <c r="C1013" s="85" t="str" cm="1">
        <f t="array" ref="C1013">IFERROR(INDEX('03.Muestra'!$F$8:$F$42,SMALL(IF("Página Web"='03.Muestra'!$D$8:$D$42,ROW('03.Muestra'!$F$8:$F$42)-MIN(ROW('03.Muestra'!$D$8:$D$42))+1,""),ROW()-1006)),"")</f>
        <v>https://marpa.madrid/investigacion/biblioteca-emeterio-cuadrado</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Publicaciones</v>
      </c>
      <c r="C1014" s="85" t="str" cm="1">
        <f t="array" ref="C1014">IFERROR(INDEX('03.Muestra'!$F$8:$F$42,SMALL(IF("Página Web"='03.Muestra'!$D$8:$D$42,ROW('03.Muestra'!$F$8:$F$42)-MIN(ROW('03.Muestra'!$D$8:$D$42))+1,""),ROW()-1006)),"")</f>
        <v>https://marpa.madrid/investigacion/publicaciones</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Aviso Legal</v>
      </c>
      <c r="C1015" s="85" t="str" cm="1">
        <f t="array" ref="C1015">IFERROR(INDEX('03.Muestra'!$F$8:$F$42,SMALL(IF("Página Web"='03.Muestra'!$D$8:$D$42,ROW('03.Muestra'!$F$8:$F$42)-MIN(ROW('03.Muestra'!$D$8:$D$42))+1,""),ROW()-1006)),"")</f>
        <v>https://marpa.madrid/aviso-legal</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Declaración Accesibilidad</v>
      </c>
      <c r="C1016" s="85" t="str" cm="1">
        <f t="array" ref="C1016">IFERROR(INDEX('03.Muestra'!$F$8:$F$42,SMALL(IF("Página Web"='03.Muestra'!$D$8:$D$42,ROW('03.Muestra'!$F$8:$F$42)-MIN(ROW('03.Muestra'!$D$8:$D$42))+1,""),ROW()-1006)),"")</f>
        <v>https://marpa.madrid/accesibilidad</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https://marpa.madrid/sitemap</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ref="D1018:D1041" si="53">IF(AND(B1018&lt;&gt;"",C1018&lt;&gt;""),"N/T","")</f>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https://marpa.madrid/</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Prepara tu visita</v>
      </c>
      <c r="C1046" s="85" t="str" cm="1">
        <f t="array" ref="C1046">IFERROR(INDEX('03.Muestra'!$F$8:$F$42,SMALL(IF("Página Web"='03.Muestra'!$D$8:$D$42,ROW('03.Muestra'!$F$8:$F$42)-MIN(ROW('03.Muestra'!$D$8:$D$42))+1,""),ROW()-1044)),"")</f>
        <v>https://marpa.madrid/prepara-tu-visita</v>
      </c>
      <c r="D1046" s="99" t="s">
        <v>92</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1</v>
      </c>
      <c r="J1046" s="91">
        <f ca="1">COUNTIF($D1045:INDIRECT("$D" &amp;  SUM(ROW()-1,'03.Muestra'!$D$45)-1),J1045)</f>
        <v>10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Organización y funciones</v>
      </c>
      <c r="C1047" s="85" t="str" cm="1">
        <f t="array" ref="C1047">IFERROR(INDEX('03.Muestra'!$F$8:$F$42,SMALL(IF("Página Web"='03.Muestra'!$D$8:$D$42,ROW('03.Muestra'!$F$8:$F$42)-MIN(ROW('03.Muestra'!$D$8:$D$42))+1,""),ROW()-1044)),"")</f>
        <v>https://marpa.madrid/museo/organizacion-y-funciones</v>
      </c>
      <c r="D1047" s="99" t="s">
        <v>92</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Multimedia</v>
      </c>
      <c r="C1048" s="85" t="str" cm="1">
        <f t="array" ref="C1048">IFERROR(INDEX('03.Muestra'!$F$8:$F$42,SMALL(IF("Página Web"='03.Muestra'!$D$8:$D$42,ROW('03.Muestra'!$F$8:$F$42)-MIN(ROW('03.Muestra'!$D$8:$D$42))+1,""),ROW()-1044)),"")</f>
        <v>https://marpa.madrid/actividades/multimedia</v>
      </c>
      <c r="D1048" s="99" t="s">
        <v>92</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Video</v>
      </c>
      <c r="C1049" s="85" t="str" cm="1">
        <f t="array" ref="C1049">IFERROR(INDEX('03.Muestra'!$F$8:$F$42,SMALL(IF("Página Web"='03.Muestra'!$D$8:$D$42,ROW('03.Muestra'!$F$8:$F$42)-MIN(ROW('03.Muestra'!$D$8:$D$42))+1,""),ROW()-1044)),"")</f>
        <v>https://marpa.madrid/videos/conferencia-muerte-en-tarteso-ciclo-tarteso-al-descubierto</v>
      </c>
      <c r="D1049" s="99" t="s">
        <v>92</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 de piezas</v>
      </c>
      <c r="C1050" s="85" t="str" cm="1">
        <f t="array" ref="C1050">IFERROR(INDEX('03.Muestra'!$F$8:$F$42,SMALL(IF("Página Web"='03.Muestra'!$D$8:$D$42,ROW('03.Muestra'!$F$8:$F$42)-MIN(ROW('03.Muestra'!$D$8:$D$42))+1,""),ROW()-1044)),"")</f>
        <v>https://marpa.madrid/fondos/buscador-piezas</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Biblioteca</v>
      </c>
      <c r="C1051" s="85" t="str" cm="1">
        <f t="array" ref="C1051">IFERROR(INDEX('03.Muestra'!$F$8:$F$42,SMALL(IF("Página Web"='03.Muestra'!$D$8:$D$42,ROW('03.Muestra'!$F$8:$F$42)-MIN(ROW('03.Muestra'!$D$8:$D$42))+1,""),ROW()-1044)),"")</f>
        <v>https://marpa.madrid/investigacion/biblioteca-emeterio-cuadrado</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Publicaciones</v>
      </c>
      <c r="C1052" s="85" t="str" cm="1">
        <f t="array" ref="C1052">IFERROR(INDEX('03.Muestra'!$F$8:$F$42,SMALL(IF("Página Web"='03.Muestra'!$D$8:$D$42,ROW('03.Muestra'!$F$8:$F$42)-MIN(ROW('03.Muestra'!$D$8:$D$42))+1,""),ROW()-1044)),"")</f>
        <v>https://marpa.madrid/investigacion/publicaciones</v>
      </c>
      <c r="D1052" s="99" t="s">
        <v>92</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Aviso Legal</v>
      </c>
      <c r="C1053" s="85" t="str" cm="1">
        <f t="array" ref="C1053">IFERROR(INDEX('03.Muestra'!$F$8:$F$42,SMALL(IF("Página Web"='03.Muestra'!$D$8:$D$42,ROW('03.Muestra'!$F$8:$F$42)-MIN(ROW('03.Muestra'!$D$8:$D$42))+1,""),ROW()-1044)),"")</f>
        <v>https://marpa.madrid/aviso-legal</v>
      </c>
      <c r="D1053" s="99" t="s">
        <v>92</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Declaración Accesibilidad</v>
      </c>
      <c r="C1054" s="85" t="str" cm="1">
        <f t="array" ref="C1054">IFERROR(INDEX('03.Muestra'!$F$8:$F$42,SMALL(IF("Página Web"='03.Muestra'!$D$8:$D$42,ROW('03.Muestra'!$F$8:$F$42)-MIN(ROW('03.Muestra'!$D$8:$D$42))+1,""),ROW()-1044)),"")</f>
        <v>https://marpa.madrid/accesibilidad</v>
      </c>
      <c r="D1054" s="99" t="s">
        <v>92</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https://marpa.madrid/sitemap</v>
      </c>
      <c r="D1055" s="99" t="s">
        <v>92</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ref="D1056:D1079" si="55">IF(AND(B1056&lt;&gt;"",C1056&lt;&gt;""),"N/T","")</f>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https://marpa.madrid/</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Prepara tu visita</v>
      </c>
      <c r="C1084" s="85" t="str" cm="1">
        <f t="array" ref="C1084">IFERROR(INDEX('03.Muestra'!$F$8:$F$42,SMALL(IF("Página Web"='03.Muestra'!$D$8:$D$42,ROW('03.Muestra'!$F$8:$F$42)-MIN(ROW('03.Muestra'!$D$8:$D$42))+1,""),ROW()-1082)),"")</f>
        <v>https://marpa.madrid/prepara-tu-visita</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11</v>
      </c>
      <c r="J1084" s="91">
        <f ca="1">COUNTIF($D1083:INDIRECT("$D" &amp;  SUM(ROW()-1,'03.Muestra'!$D$45)-1),J1083)</f>
        <v>0</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Organización y funciones</v>
      </c>
      <c r="C1085" s="85" t="str" cm="1">
        <f t="array" ref="C1085">IFERROR(INDEX('03.Muestra'!$F$8:$F$42,SMALL(IF("Página Web"='03.Muestra'!$D$8:$D$42,ROW('03.Muestra'!$F$8:$F$42)-MIN(ROW('03.Muestra'!$D$8:$D$42))+1,""),ROW()-1082)),"")</f>
        <v>https://marpa.madrid/museo/organizacion-y-funciones</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Multimedia</v>
      </c>
      <c r="C1086" s="85" t="str" cm="1">
        <f t="array" ref="C1086">IFERROR(INDEX('03.Muestra'!$F$8:$F$42,SMALL(IF("Página Web"='03.Muestra'!$D$8:$D$42,ROW('03.Muestra'!$F$8:$F$42)-MIN(ROW('03.Muestra'!$D$8:$D$42))+1,""),ROW()-1082)),"")</f>
        <v>https://marpa.madrid/actividades/multimedia</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Video</v>
      </c>
      <c r="C1087" s="85" t="str" cm="1">
        <f t="array" ref="C1087">IFERROR(INDEX('03.Muestra'!$F$8:$F$42,SMALL(IF("Página Web"='03.Muestra'!$D$8:$D$42,ROW('03.Muestra'!$F$8:$F$42)-MIN(ROW('03.Muestra'!$D$8:$D$42))+1,""),ROW()-1082)),"")</f>
        <v>https://marpa.madrid/videos/conferencia-muerte-en-tarteso-ciclo-tarteso-al-descubierto</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 de piezas</v>
      </c>
      <c r="C1088" s="85" t="str" cm="1">
        <f t="array" ref="C1088">IFERROR(INDEX('03.Muestra'!$F$8:$F$42,SMALL(IF("Página Web"='03.Muestra'!$D$8:$D$42,ROW('03.Muestra'!$F$8:$F$42)-MIN(ROW('03.Muestra'!$D$8:$D$42))+1,""),ROW()-1082)),"")</f>
        <v>https://marpa.madrid/fondos/buscador-piezas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Biblioteca</v>
      </c>
      <c r="C1089" s="85" t="str" cm="1">
        <f t="array" ref="C1089">IFERROR(INDEX('03.Muestra'!$F$8:$F$42,SMALL(IF("Página Web"='03.Muestra'!$D$8:$D$42,ROW('03.Muestra'!$F$8:$F$42)-MIN(ROW('03.Muestra'!$D$8:$D$42))+1,""),ROW()-1082)),"")</f>
        <v>https://marpa.madrid/investigacion/biblioteca-emeterio-cuadrado</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Publicaciones</v>
      </c>
      <c r="C1090" s="85" t="str" cm="1">
        <f t="array" ref="C1090">IFERROR(INDEX('03.Muestra'!$F$8:$F$42,SMALL(IF("Página Web"='03.Muestra'!$D$8:$D$42,ROW('03.Muestra'!$F$8:$F$42)-MIN(ROW('03.Muestra'!$D$8:$D$42))+1,""),ROW()-1082)),"")</f>
        <v>https://marpa.madrid/investigacion/publicaciones</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Aviso Legal</v>
      </c>
      <c r="C1091" s="85" t="str" cm="1">
        <f t="array" ref="C1091">IFERROR(INDEX('03.Muestra'!$F$8:$F$42,SMALL(IF("Página Web"='03.Muestra'!$D$8:$D$42,ROW('03.Muestra'!$F$8:$F$42)-MIN(ROW('03.Muestra'!$D$8:$D$42))+1,""),ROW()-1082)),"")</f>
        <v>https://marpa.madrid/aviso-legal</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Declaración Accesibilidad</v>
      </c>
      <c r="C1092" s="85" t="str" cm="1">
        <f t="array" ref="C1092">IFERROR(INDEX('03.Muestra'!$F$8:$F$42,SMALL(IF("Página Web"='03.Muestra'!$D$8:$D$42,ROW('03.Muestra'!$F$8:$F$42)-MIN(ROW('03.Muestra'!$D$8:$D$42))+1,""),ROW()-1082)),"")</f>
        <v>https://marpa.madrid/accesibilidad</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https://marpa.madrid/sitemap</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ref="D1094:D1117" si="57">IF(AND(B1094&lt;&gt;"",C1094&lt;&gt;""),"N/T","")</f>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https://marpa.madrid/</v>
      </c>
      <c r="D1121" s="99" t="s">
        <v>104</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Prepara tu visita</v>
      </c>
      <c r="C1122" s="85" t="str" cm="1">
        <f t="array" ref="C1122">IFERROR(INDEX('03.Muestra'!$F$8:$F$42,SMALL(IF("Página Web"='03.Muestra'!$D$8:$D$42,ROW('03.Muestra'!$F$8:$F$42)-MIN(ROW('03.Muestra'!$D$8:$D$42))+1,""),ROW()-1120)),"")</f>
        <v>https://marpa.madrid/prepara-tu-visita</v>
      </c>
      <c r="D1122" s="99" t="s">
        <v>104</v>
      </c>
      <c r="E1122" s="79" t="str">
        <f t="shared" si="58"/>
        <v/>
      </c>
      <c r="F1122" s="91">
        <f ca="1">COUNTIF($D1121:INDIRECT("$D" &amp;  SUM(ROW()-1,'03.Muestra'!$D$45)-1),F1121)</f>
        <v>0</v>
      </c>
      <c r="G1122" s="91">
        <f ca="1">COUNTIF($D1121:INDIRECT("$D" &amp;  SUM(ROW()-1,'03.Muestra'!$D$45)-1),G1121)</f>
        <v>0</v>
      </c>
      <c r="H1122" s="91">
        <f ca="1">COUNTIF($D1121:INDIRECT("$D" &amp;  SUM(ROW()-1,'03.Muestra'!$D$45)-1),H1121)</f>
        <v>11</v>
      </c>
      <c r="I1122" s="91">
        <f ca="1">COUNTIF($D1121:INDIRECT("$D" &amp;  SUM(ROW()-1,'03.Muestra'!$D$45)-1),I1121)</f>
        <v>0</v>
      </c>
      <c r="J1122" s="91">
        <f ca="1">COUNTIF($D1121:INDIRECT("$D" &amp;  SUM(ROW()-1,'03.Muestra'!$D$45)-1),J1121)</f>
        <v>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Organización y funciones</v>
      </c>
      <c r="C1123" s="85" t="str" cm="1">
        <f t="array" ref="C1123">IFERROR(INDEX('03.Muestra'!$F$8:$F$42,SMALL(IF("Página Web"='03.Muestra'!$D$8:$D$42,ROW('03.Muestra'!$F$8:$F$42)-MIN(ROW('03.Muestra'!$D$8:$D$42))+1,""),ROW()-1120)),"")</f>
        <v>https://marpa.madrid/museo/organizacion-y-funciones</v>
      </c>
      <c r="D1123" s="99" t="s">
        <v>104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Multimedia</v>
      </c>
      <c r="C1124" s="85" t="str" cm="1">
        <f t="array" ref="C1124">IFERROR(INDEX('03.Muestra'!$F$8:$F$42,SMALL(IF("Página Web"='03.Muestra'!$D$8:$D$42,ROW('03.Muestra'!$F$8:$F$42)-MIN(ROW('03.Muestra'!$D$8:$D$42))+1,""),ROW()-1120)),"")</f>
        <v>https://marpa.madrid/actividades/multimedia</v>
      </c>
      <c r="D1124" s="99" t="s">
        <v>104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Video</v>
      </c>
      <c r="C1125" s="85" t="str" cm="1">
        <f t="array" ref="C1125">IFERROR(INDEX('03.Muestra'!$F$8:$F$42,SMALL(IF("Página Web"='03.Muestra'!$D$8:$D$42,ROW('03.Muestra'!$F$8:$F$42)-MIN(ROW('03.Muestra'!$D$8:$D$42))+1,""),ROW()-1120)),"")</f>
        <v>https://marpa.madrid/videos/conferencia-muerte-en-tarteso-ciclo-tarteso-al-descubierto</v>
      </c>
      <c r="D1125" s="99" t="s">
        <v>104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 de piezas</v>
      </c>
      <c r="C1126" s="85" t="str" cm="1">
        <f t="array" ref="C1126">IFERROR(INDEX('03.Muestra'!$F$8:$F$42,SMALL(IF("Página Web"='03.Muestra'!$D$8:$D$42,ROW('03.Muestra'!$F$8:$F$42)-MIN(ROW('03.Muestra'!$D$8:$D$42))+1,""),ROW()-1120)),"")</f>
        <v>https://marpa.madrid/fondos/buscador-piezas</v>
      </c>
      <c r="D1126" s="99" t="s">
        <v>104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Biblioteca</v>
      </c>
      <c r="C1127" s="85" t="str" cm="1">
        <f t="array" ref="C1127">IFERROR(INDEX('03.Muestra'!$F$8:$F$42,SMALL(IF("Página Web"='03.Muestra'!$D$8:$D$42,ROW('03.Muestra'!$F$8:$F$42)-MIN(ROW('03.Muestra'!$D$8:$D$42))+1,""),ROW()-1120)),"")</f>
        <v>https://marpa.madrid/investigacion/biblioteca-emeterio-cuadrado</v>
      </c>
      <c r="D1127" s="99" t="s">
        <v>104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Publicaciones</v>
      </c>
      <c r="C1128" s="85" t="str" cm="1">
        <f t="array" ref="C1128">IFERROR(INDEX('03.Muestra'!$F$8:$F$42,SMALL(IF("Página Web"='03.Muestra'!$D$8:$D$42,ROW('03.Muestra'!$F$8:$F$42)-MIN(ROW('03.Muestra'!$D$8:$D$42))+1,""),ROW()-1120)),"")</f>
        <v>https://marpa.madrid/investigacion/publicaciones</v>
      </c>
      <c r="D1128" s="99" t="s">
        <v>104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Aviso Legal</v>
      </c>
      <c r="C1129" s="85" t="str" cm="1">
        <f t="array" ref="C1129">IFERROR(INDEX('03.Muestra'!$F$8:$F$42,SMALL(IF("Página Web"='03.Muestra'!$D$8:$D$42,ROW('03.Muestra'!$F$8:$F$42)-MIN(ROW('03.Muestra'!$D$8:$D$42))+1,""),ROW()-1120)),"")</f>
        <v>https://marpa.madrid/aviso-legal</v>
      </c>
      <c r="D1129" s="99" t="s">
        <v>104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Declaración Accesibilidad</v>
      </c>
      <c r="C1130" s="85" t="str" cm="1">
        <f t="array" ref="C1130">IFERROR(INDEX('03.Muestra'!$F$8:$F$42,SMALL(IF("Página Web"='03.Muestra'!$D$8:$D$42,ROW('03.Muestra'!$F$8:$F$42)-MIN(ROW('03.Muestra'!$D$8:$D$42))+1,""),ROW()-1120)),"")</f>
        <v>https://marpa.madrid/accesibilidad</v>
      </c>
      <c r="D1130" s="99" t="s">
        <v>104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https://marpa.madrid/sitemap</v>
      </c>
      <c r="D1131" s="99" t="s">
        <v>104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ref="D1132:D1155" si="59">IF(AND(B1132&lt;&gt;"",C1132&lt;&gt;""),"N/T","")</f>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https://marpa.madrid/</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Prepara tu visita</v>
      </c>
      <c r="C1160" s="85" t="str" cm="1">
        <f t="array" ref="C1160">IFERROR(INDEX('03.Muestra'!$F$8:$F$42,SMALL(IF("Página Web"='03.Muestra'!$D$8:$D$42,ROW('03.Muestra'!$F$8:$F$42)-MIN(ROW('03.Muestra'!$D$8:$D$42))+1,""),ROW()-1158)),"")</f>
        <v>https://marpa.madrid/prepara-tu-visita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11</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Organización y funciones</v>
      </c>
      <c r="C1161" s="85" t="str" cm="1">
        <f t="array" ref="C1161">IFERROR(INDEX('03.Muestra'!$F$8:$F$42,SMALL(IF("Página Web"='03.Muestra'!$D$8:$D$42,ROW('03.Muestra'!$F$8:$F$42)-MIN(ROW('03.Muestra'!$D$8:$D$42))+1,""),ROW()-1158)),"")</f>
        <v>https://marpa.madrid/museo/organizacion-y-funciones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Multimedia</v>
      </c>
      <c r="C1162" s="85" t="str" cm="1">
        <f t="array" ref="C1162">IFERROR(INDEX('03.Muestra'!$F$8:$F$42,SMALL(IF("Página Web"='03.Muestra'!$D$8:$D$42,ROW('03.Muestra'!$F$8:$F$42)-MIN(ROW('03.Muestra'!$D$8:$D$42))+1,""),ROW()-1158)),"")</f>
        <v>https://marpa.madrid/actividades/multimedia</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Video</v>
      </c>
      <c r="C1163" s="85" t="str" cm="1">
        <f t="array" ref="C1163">IFERROR(INDEX('03.Muestra'!$F$8:$F$42,SMALL(IF("Página Web"='03.Muestra'!$D$8:$D$42,ROW('03.Muestra'!$F$8:$F$42)-MIN(ROW('03.Muestra'!$D$8:$D$42))+1,""),ROW()-1158)),"")</f>
        <v>https://marpa.madrid/videos/conferencia-muerte-en-tarteso-ciclo-tarteso-al-descubierto</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 de piezas</v>
      </c>
      <c r="C1164" s="85" t="str" cm="1">
        <f t="array" ref="C1164">IFERROR(INDEX('03.Muestra'!$F$8:$F$42,SMALL(IF("Página Web"='03.Muestra'!$D$8:$D$42,ROW('03.Muestra'!$F$8:$F$42)-MIN(ROW('03.Muestra'!$D$8:$D$42))+1,""),ROW()-1158)),"")</f>
        <v>https://marpa.madrid/fondos/buscador-piezas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Biblioteca</v>
      </c>
      <c r="C1165" s="85" t="str" cm="1">
        <f t="array" ref="C1165">IFERROR(INDEX('03.Muestra'!$F$8:$F$42,SMALL(IF("Página Web"='03.Muestra'!$D$8:$D$42,ROW('03.Muestra'!$F$8:$F$42)-MIN(ROW('03.Muestra'!$D$8:$D$42))+1,""),ROW()-1158)),"")</f>
        <v>https://marpa.madrid/investigacion/biblioteca-emeterio-cuadrado</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Publicaciones</v>
      </c>
      <c r="C1166" s="85" t="str" cm="1">
        <f t="array" ref="C1166">IFERROR(INDEX('03.Muestra'!$F$8:$F$42,SMALL(IF("Página Web"='03.Muestra'!$D$8:$D$42,ROW('03.Muestra'!$F$8:$F$42)-MIN(ROW('03.Muestra'!$D$8:$D$42))+1,""),ROW()-1158)),"")</f>
        <v>https://marpa.madrid/investigacion/publicaciones</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Aviso Legal</v>
      </c>
      <c r="C1167" s="85" t="str" cm="1">
        <f t="array" ref="C1167">IFERROR(INDEX('03.Muestra'!$F$8:$F$42,SMALL(IF("Página Web"='03.Muestra'!$D$8:$D$42,ROW('03.Muestra'!$F$8:$F$42)-MIN(ROW('03.Muestra'!$D$8:$D$42))+1,""),ROW()-1158)),"")</f>
        <v>https://marpa.madrid/aviso-legal</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Declaración Accesibilidad</v>
      </c>
      <c r="C1168" s="85" t="str" cm="1">
        <f t="array" ref="C1168">IFERROR(INDEX('03.Muestra'!$F$8:$F$42,SMALL(IF("Página Web"='03.Muestra'!$D$8:$D$42,ROW('03.Muestra'!$F$8:$F$42)-MIN(ROW('03.Muestra'!$D$8:$D$42))+1,""),ROW()-1158)),"")</f>
        <v>https://marpa.madrid/accesibilidad</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https://marpa.madrid/sitemap</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ref="D1170:D1193" si="61">IF(AND(B1170&lt;&gt;"",C1170&lt;&gt;""),"N/T","")</f>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https://marpa.madrid/</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Prepara tu visita</v>
      </c>
      <c r="C1198" s="85" t="str" cm="1">
        <f t="array" ref="C1198">IFERROR(INDEX('03.Muestra'!$F$8:$F$42,SMALL(IF("Página Web"='03.Muestra'!$D$8:$D$42,ROW('03.Muestra'!$F$8:$F$42)-MIN(ROW('03.Muestra'!$D$8:$D$42))+1,""),ROW()-1196)),"")</f>
        <v>https://marpa.madrid/prepara-tu-visita</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Organización y funciones</v>
      </c>
      <c r="C1199" s="85" t="str" cm="1">
        <f t="array" ref="C1199">IFERROR(INDEX('03.Muestra'!$F$8:$F$42,SMALL(IF("Página Web"='03.Muestra'!$D$8:$D$42,ROW('03.Muestra'!$F$8:$F$42)-MIN(ROW('03.Muestra'!$D$8:$D$42))+1,""),ROW()-1196)),"")</f>
        <v>https://marpa.madrid/museo/organizacion-y-funciones</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Multimedia</v>
      </c>
      <c r="C1200" s="85" t="str" cm="1">
        <f t="array" ref="C1200">IFERROR(INDEX('03.Muestra'!$F$8:$F$42,SMALL(IF("Página Web"='03.Muestra'!$D$8:$D$42,ROW('03.Muestra'!$F$8:$F$42)-MIN(ROW('03.Muestra'!$D$8:$D$42))+1,""),ROW()-1196)),"")</f>
        <v>https://marpa.madrid/actividades/multimedia</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Video</v>
      </c>
      <c r="C1201" s="85" t="str" cm="1">
        <f t="array" ref="C1201">IFERROR(INDEX('03.Muestra'!$F$8:$F$42,SMALL(IF("Página Web"='03.Muestra'!$D$8:$D$42,ROW('03.Muestra'!$F$8:$F$42)-MIN(ROW('03.Muestra'!$D$8:$D$42))+1,""),ROW()-1196)),"")</f>
        <v>https://marpa.madrid/videos/conferencia-muerte-en-tarteso-ciclo-tarteso-al-descubierto</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 de piezas</v>
      </c>
      <c r="C1202" s="85" t="str" cm="1">
        <f t="array" ref="C1202">IFERROR(INDEX('03.Muestra'!$F$8:$F$42,SMALL(IF("Página Web"='03.Muestra'!$D$8:$D$42,ROW('03.Muestra'!$F$8:$F$42)-MIN(ROW('03.Muestra'!$D$8:$D$42))+1,""),ROW()-1196)),"")</f>
        <v>https://marpa.madrid/fondos/buscador-piezas</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Biblioteca</v>
      </c>
      <c r="C1203" s="85" t="str" cm="1">
        <f t="array" ref="C1203">IFERROR(INDEX('03.Muestra'!$F$8:$F$42,SMALL(IF("Página Web"='03.Muestra'!$D$8:$D$42,ROW('03.Muestra'!$F$8:$F$42)-MIN(ROW('03.Muestra'!$D$8:$D$42))+1,""),ROW()-1196)),"")</f>
        <v>https://marpa.madrid/investigacion/biblioteca-emeterio-cuadrado</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Publicaciones</v>
      </c>
      <c r="C1204" s="85" t="str" cm="1">
        <f t="array" ref="C1204">IFERROR(INDEX('03.Muestra'!$F$8:$F$42,SMALL(IF("Página Web"='03.Muestra'!$D$8:$D$42,ROW('03.Muestra'!$F$8:$F$42)-MIN(ROW('03.Muestra'!$D$8:$D$42))+1,""),ROW()-1196)),"")</f>
        <v>https://marpa.madrid/investigacion/publicaciones</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Aviso Legal</v>
      </c>
      <c r="C1205" s="85" t="str" cm="1">
        <f t="array" ref="C1205">IFERROR(INDEX('03.Muestra'!$F$8:$F$42,SMALL(IF("Página Web"='03.Muestra'!$D$8:$D$42,ROW('03.Muestra'!$F$8:$F$42)-MIN(ROW('03.Muestra'!$D$8:$D$42))+1,""),ROW()-1196)),"")</f>
        <v>https://marpa.madrid/aviso-legal</v>
      </c>
      <c r="D1205" s="99" t="s">
        <v>92</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Declaración Accesibilidad</v>
      </c>
      <c r="C1206" s="85" t="str" cm="1">
        <f t="array" ref="C1206">IFERROR(INDEX('03.Muestra'!$F$8:$F$42,SMALL(IF("Página Web"='03.Muestra'!$D$8:$D$42,ROW('03.Muestra'!$F$8:$F$42)-MIN(ROW('03.Muestra'!$D$8:$D$42))+1,""),ROW()-1196)),"")</f>
        <v>https://marpa.madrid/accesibilidad</v>
      </c>
      <c r="D1206" s="99" t="s">
        <v>92</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https://marpa.madrid/sitemap</v>
      </c>
      <c r="D1207" s="99" t="s">
        <v>92</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ref="D1208:D1231" si="63">IF(AND(B1208&lt;&gt;"",C1208&lt;&gt;""),"N/T","")</f>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https://marpa.madrid/</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Prepara tu visita</v>
      </c>
      <c r="C1236" s="85" t="str" cm="1">
        <f t="array" ref="C1236">IFERROR(INDEX('03.Muestra'!$F$8:$F$42,SMALL(IF("Página Web"='03.Muestra'!$D$8:$D$42,ROW('03.Muestra'!$F$8:$F$42)-MIN(ROW('03.Muestra'!$D$8:$D$42))+1,""),ROW()-1234)),"")</f>
        <v>https://marpa.madrid/prepara-tu-visita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11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Organización y funciones</v>
      </c>
      <c r="C1237" s="85" t="str" cm="1">
        <f t="array" ref="C1237">IFERROR(INDEX('03.Muestra'!$F$8:$F$42,SMALL(IF("Página Web"='03.Muestra'!$D$8:$D$42,ROW('03.Muestra'!$F$8:$F$42)-MIN(ROW('03.Muestra'!$D$8:$D$42))+1,""),ROW()-1234)),"")</f>
        <v>https://marpa.madrid/museo/organizacion-y-funciones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Multimedia</v>
      </c>
      <c r="C1238" s="85" t="str" cm="1">
        <f t="array" ref="C1238">IFERROR(INDEX('03.Muestra'!$F$8:$F$42,SMALL(IF("Página Web"='03.Muestra'!$D$8:$D$42,ROW('03.Muestra'!$F$8:$F$42)-MIN(ROW('03.Muestra'!$D$8:$D$42))+1,""),ROW()-1234)),"")</f>
        <v>https://marpa.madrid/actividades/multimedia</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Video</v>
      </c>
      <c r="C1239" s="85" t="str" cm="1">
        <f t="array" ref="C1239">IFERROR(INDEX('03.Muestra'!$F$8:$F$42,SMALL(IF("Página Web"='03.Muestra'!$D$8:$D$42,ROW('03.Muestra'!$F$8:$F$42)-MIN(ROW('03.Muestra'!$D$8:$D$42))+1,""),ROW()-1234)),"")</f>
        <v>https://marpa.madrid/videos/conferencia-muerte-en-tarteso-ciclo-tarteso-al-descubierto</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 de piezas</v>
      </c>
      <c r="C1240" s="85" t="str" cm="1">
        <f t="array" ref="C1240">IFERROR(INDEX('03.Muestra'!$F$8:$F$42,SMALL(IF("Página Web"='03.Muestra'!$D$8:$D$42,ROW('03.Muestra'!$F$8:$F$42)-MIN(ROW('03.Muestra'!$D$8:$D$42))+1,""),ROW()-1234)),"")</f>
        <v>https://marpa.madrid/fondos/buscador-piezas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Biblioteca</v>
      </c>
      <c r="C1241" s="85" t="str" cm="1">
        <f t="array" ref="C1241">IFERROR(INDEX('03.Muestra'!$F$8:$F$42,SMALL(IF("Página Web"='03.Muestra'!$D$8:$D$42,ROW('03.Muestra'!$F$8:$F$42)-MIN(ROW('03.Muestra'!$D$8:$D$42))+1,""),ROW()-1234)),"")</f>
        <v>https://marpa.madrid/investigacion/biblioteca-emeterio-cuadrado</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Publicaciones</v>
      </c>
      <c r="C1242" s="85" t="str" cm="1">
        <f t="array" ref="C1242">IFERROR(INDEX('03.Muestra'!$F$8:$F$42,SMALL(IF("Página Web"='03.Muestra'!$D$8:$D$42,ROW('03.Muestra'!$F$8:$F$42)-MIN(ROW('03.Muestra'!$D$8:$D$42))+1,""),ROW()-1234)),"")</f>
        <v>https://marpa.madrid/investigacion/publicaciones</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Aviso Legal</v>
      </c>
      <c r="C1243" s="85" t="str" cm="1">
        <f t="array" ref="C1243">IFERROR(INDEX('03.Muestra'!$F$8:$F$42,SMALL(IF("Página Web"='03.Muestra'!$D$8:$D$42,ROW('03.Muestra'!$F$8:$F$42)-MIN(ROW('03.Muestra'!$D$8:$D$42))+1,""),ROW()-1234)),"")</f>
        <v>https://marpa.madrid/aviso-legal</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Declaración Accesibilidad</v>
      </c>
      <c r="C1244" s="85" t="str" cm="1">
        <f t="array" ref="C1244">IFERROR(INDEX('03.Muestra'!$F$8:$F$42,SMALL(IF("Página Web"='03.Muestra'!$D$8:$D$42,ROW('03.Muestra'!$F$8:$F$42)-MIN(ROW('03.Muestra'!$D$8:$D$42))+1,""),ROW()-1234)),"")</f>
        <v>https://marpa.madrid/accesibilidad</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https://marpa.madrid/sitemap</v>
      </c>
      <c r="D1245" s="99" t="s">
        <v>104</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ref="D1246:D1269" si="65">IF(AND(B1246&lt;&gt;"",C1246&lt;&gt;""),"N/T","")</f>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https://marpa.madrid/</v>
      </c>
      <c r="D1273" s="99" t="s">
        <v>104</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Prepara tu visita</v>
      </c>
      <c r="C1274" s="85" t="str" cm="1">
        <f t="array" ref="C1274">IFERROR(INDEX('03.Muestra'!$F$8:$F$42,SMALL(IF("Página Web"='03.Muestra'!$D$8:$D$42,ROW('03.Muestra'!$F$8:$F$42)-MIN(ROW('03.Muestra'!$D$8:$D$42))+1,""),ROW()-1272)),"")</f>
        <v>https://marpa.madrid/prepara-tu-visita</v>
      </c>
      <c r="D1274" s="99" t="s">
        <v>104</v>
      </c>
      <c r="E1274" s="79" t="str">
        <f t="shared" si="66"/>
        <v/>
      </c>
      <c r="F1274" s="91">
        <f ca="1">COUNTIF($D1273:INDIRECT("$D" &amp;  SUM(ROW()-1,'03.Muestra'!$D$45)-1),F1273)</f>
        <v>0</v>
      </c>
      <c r="G1274" s="91">
        <f ca="1">COUNTIF($D1273:INDIRECT("$D" &amp;  SUM(ROW()-1,'03.Muestra'!$D$45)-1),G1273)</f>
        <v>0</v>
      </c>
      <c r="H1274" s="91">
        <f ca="1">COUNTIF($D1273:INDIRECT("$D" &amp;  SUM(ROW()-1,'03.Muestra'!$D$45)-1),H1273)</f>
        <v>11</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Organización y funciones</v>
      </c>
      <c r="C1275" s="85" t="str" cm="1">
        <f t="array" ref="C1275">IFERROR(INDEX('03.Muestra'!$F$8:$F$42,SMALL(IF("Página Web"='03.Muestra'!$D$8:$D$42,ROW('03.Muestra'!$F$8:$F$42)-MIN(ROW('03.Muestra'!$D$8:$D$42))+1,""),ROW()-1272)),"")</f>
        <v>https://marpa.madrid/museo/organizacion-y-funciones</v>
      </c>
      <c r="D1275" s="99" t="s">
        <v>104</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Multimedia</v>
      </c>
      <c r="C1276" s="85" t="str" cm="1">
        <f t="array" ref="C1276">IFERROR(INDEX('03.Muestra'!$F$8:$F$42,SMALL(IF("Página Web"='03.Muestra'!$D$8:$D$42,ROW('03.Muestra'!$F$8:$F$42)-MIN(ROW('03.Muestra'!$D$8:$D$42))+1,""),ROW()-1272)),"")</f>
        <v>https://marpa.madrid/actividades/multimedia</v>
      </c>
      <c r="D1276" s="99" t="s">
        <v>104</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Video</v>
      </c>
      <c r="C1277" s="85" t="str" cm="1">
        <f t="array" ref="C1277">IFERROR(INDEX('03.Muestra'!$F$8:$F$42,SMALL(IF("Página Web"='03.Muestra'!$D$8:$D$42,ROW('03.Muestra'!$F$8:$F$42)-MIN(ROW('03.Muestra'!$D$8:$D$42))+1,""),ROW()-1272)),"")</f>
        <v>https://marpa.madrid/videos/conferencia-muerte-en-tarteso-ciclo-tarteso-al-descubierto</v>
      </c>
      <c r="D1277" s="99" t="s">
        <v>104</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 de piezas</v>
      </c>
      <c r="C1278" s="85" t="str" cm="1">
        <f t="array" ref="C1278">IFERROR(INDEX('03.Muestra'!$F$8:$F$42,SMALL(IF("Página Web"='03.Muestra'!$D$8:$D$42,ROW('03.Muestra'!$F$8:$F$42)-MIN(ROW('03.Muestra'!$D$8:$D$42))+1,""),ROW()-1272)),"")</f>
        <v>https://marpa.madrid/fondos/buscador-piezas</v>
      </c>
      <c r="D1278" s="99" t="s">
        <v>104</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Biblioteca</v>
      </c>
      <c r="C1279" s="85" t="str" cm="1">
        <f t="array" ref="C1279">IFERROR(INDEX('03.Muestra'!$F$8:$F$42,SMALL(IF("Página Web"='03.Muestra'!$D$8:$D$42,ROW('03.Muestra'!$F$8:$F$42)-MIN(ROW('03.Muestra'!$D$8:$D$42))+1,""),ROW()-1272)),"")</f>
        <v>https://marpa.madrid/investigacion/biblioteca-emeterio-cuadrado</v>
      </c>
      <c r="D1279" s="99" t="s">
        <v>104</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Publicaciones</v>
      </c>
      <c r="C1280" s="85" t="str" cm="1">
        <f t="array" ref="C1280">IFERROR(INDEX('03.Muestra'!$F$8:$F$42,SMALL(IF("Página Web"='03.Muestra'!$D$8:$D$42,ROW('03.Muestra'!$F$8:$F$42)-MIN(ROW('03.Muestra'!$D$8:$D$42))+1,""),ROW()-1272)),"")</f>
        <v>https://marpa.madrid/investigacion/publicaciones</v>
      </c>
      <c r="D1280" s="99" t="s">
        <v>104</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Aviso Legal</v>
      </c>
      <c r="C1281" s="85" t="str" cm="1">
        <f t="array" ref="C1281">IFERROR(INDEX('03.Muestra'!$F$8:$F$42,SMALL(IF("Página Web"='03.Muestra'!$D$8:$D$42,ROW('03.Muestra'!$F$8:$F$42)-MIN(ROW('03.Muestra'!$D$8:$D$42))+1,""),ROW()-1272)),"")</f>
        <v>https://marpa.madrid/aviso-legal</v>
      </c>
      <c r="D1281" s="99" t="s">
        <v>104</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Declaración Accesibilidad</v>
      </c>
      <c r="C1282" s="85" t="str" cm="1">
        <f t="array" ref="C1282">IFERROR(INDEX('03.Muestra'!$F$8:$F$42,SMALL(IF("Página Web"='03.Muestra'!$D$8:$D$42,ROW('03.Muestra'!$F$8:$F$42)-MIN(ROW('03.Muestra'!$D$8:$D$42))+1,""),ROW()-1272)),"")</f>
        <v>https://marpa.madrid/accesibilidad</v>
      </c>
      <c r="D1282" s="99" t="s">
        <v>104</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https://marpa.madrid/sitemap</v>
      </c>
      <c r="D1283" s="99" t="s">
        <v>104</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ref="D1284:D1307" si="67">IF(AND(B1284&lt;&gt;"",C1284&lt;&gt;""),"N/T","")</f>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https://marpa.madrid/</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Prepara tu visita</v>
      </c>
      <c r="C1312" s="85" t="str" cm="1">
        <f t="array" ref="C1312">IFERROR(INDEX('03.Muestra'!$F$8:$F$42,SMALL(IF("Página Web"='03.Muestra'!$D$8:$D$42,ROW('03.Muestra'!$F$8:$F$42)-MIN(ROW('03.Muestra'!$D$8:$D$42))+1,""),ROW()-1310)),"")</f>
        <v>https://marpa.madrid/prepara-tu-visita</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11</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Organización y funciones</v>
      </c>
      <c r="C1313" s="85" t="str" cm="1">
        <f t="array" ref="C1313">IFERROR(INDEX('03.Muestra'!$F$8:$F$42,SMALL(IF("Página Web"='03.Muestra'!$D$8:$D$42,ROW('03.Muestra'!$F$8:$F$42)-MIN(ROW('03.Muestra'!$D$8:$D$42))+1,""),ROW()-1310)),"")</f>
        <v>https://marpa.madrid/museo/organizacion-y-funciones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Multimedia</v>
      </c>
      <c r="C1314" s="85" t="str" cm="1">
        <f t="array" ref="C1314">IFERROR(INDEX('03.Muestra'!$F$8:$F$42,SMALL(IF("Página Web"='03.Muestra'!$D$8:$D$42,ROW('03.Muestra'!$F$8:$F$42)-MIN(ROW('03.Muestra'!$D$8:$D$42))+1,""),ROW()-1310)),"")</f>
        <v>https://marpa.madrid/actividades/multimedia</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Video</v>
      </c>
      <c r="C1315" s="85" t="str" cm="1">
        <f t="array" ref="C1315">IFERROR(INDEX('03.Muestra'!$F$8:$F$42,SMALL(IF("Página Web"='03.Muestra'!$D$8:$D$42,ROW('03.Muestra'!$F$8:$F$42)-MIN(ROW('03.Muestra'!$D$8:$D$42))+1,""),ROW()-1310)),"")</f>
        <v>https://marpa.madrid/videos/conferencia-muerte-en-tarteso-ciclo-tarteso-al-descubierto</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 de piezas</v>
      </c>
      <c r="C1316" s="85" t="str" cm="1">
        <f t="array" ref="C1316">IFERROR(INDEX('03.Muestra'!$F$8:$F$42,SMALL(IF("Página Web"='03.Muestra'!$D$8:$D$42,ROW('03.Muestra'!$F$8:$F$42)-MIN(ROW('03.Muestra'!$D$8:$D$42))+1,""),ROW()-1310)),"")</f>
        <v>https://marpa.madrid/fondos/buscador-piezas</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Biblioteca</v>
      </c>
      <c r="C1317" s="85" t="str" cm="1">
        <f t="array" ref="C1317">IFERROR(INDEX('03.Muestra'!$F$8:$F$42,SMALL(IF("Página Web"='03.Muestra'!$D$8:$D$42,ROW('03.Muestra'!$F$8:$F$42)-MIN(ROW('03.Muestra'!$D$8:$D$42))+1,""),ROW()-1310)),"")</f>
        <v>https://marpa.madrid/investigacion/biblioteca-emeterio-cuadrado</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Publicaciones</v>
      </c>
      <c r="C1318" s="85" t="str" cm="1">
        <f t="array" ref="C1318">IFERROR(INDEX('03.Muestra'!$F$8:$F$42,SMALL(IF("Página Web"='03.Muestra'!$D$8:$D$42,ROW('03.Muestra'!$F$8:$F$42)-MIN(ROW('03.Muestra'!$D$8:$D$42))+1,""),ROW()-1310)),"")</f>
        <v>https://marpa.madrid/investigacion/publicaciones</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Aviso Legal</v>
      </c>
      <c r="C1319" s="85" t="str" cm="1">
        <f t="array" ref="C1319">IFERROR(INDEX('03.Muestra'!$F$8:$F$42,SMALL(IF("Página Web"='03.Muestra'!$D$8:$D$42,ROW('03.Muestra'!$F$8:$F$42)-MIN(ROW('03.Muestra'!$D$8:$D$42))+1,""),ROW()-1310)),"")</f>
        <v>https://marpa.madrid/aviso-legal</v>
      </c>
      <c r="D1319" s="99" t="s">
        <v>92</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Declaración Accesibilidad</v>
      </c>
      <c r="C1320" s="85" t="str" cm="1">
        <f t="array" ref="C1320">IFERROR(INDEX('03.Muestra'!$F$8:$F$42,SMALL(IF("Página Web"='03.Muestra'!$D$8:$D$42,ROW('03.Muestra'!$F$8:$F$42)-MIN(ROW('03.Muestra'!$D$8:$D$42))+1,""),ROW()-1310)),"")</f>
        <v>https://marpa.madrid/accesibilidad</v>
      </c>
      <c r="D1320" s="99" t="s">
        <v>92</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https://marpa.madrid/sitemap</v>
      </c>
      <c r="D1321" s="99" t="s">
        <v>92</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ref="D1322:D1345" si="69">IF(AND(B1322&lt;&gt;"",C1322&lt;&gt;""),"N/T","")</f>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https://marpa.madrid/</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Prepara tu visita</v>
      </c>
      <c r="C1350" s="85" t="str" cm="1">
        <f t="array" ref="C1350">IFERROR(INDEX('03.Muestra'!$F$8:$F$42,SMALL(IF("Página Web"='03.Muestra'!$D$8:$D$42,ROW('03.Muestra'!$F$8:$F$42)-MIN(ROW('03.Muestra'!$D$8:$D$42))+1,""),ROW()-1348)),"")</f>
        <v>https://marpa.madrid/prepara-tu-visita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11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Organización y funciones</v>
      </c>
      <c r="C1351" s="85" t="str" cm="1">
        <f t="array" ref="C1351">IFERROR(INDEX('03.Muestra'!$F$8:$F$42,SMALL(IF("Página Web"='03.Muestra'!$D$8:$D$42,ROW('03.Muestra'!$F$8:$F$42)-MIN(ROW('03.Muestra'!$D$8:$D$42))+1,""),ROW()-1348)),"")</f>
        <v>https://marpa.madrid/museo/organizacion-y-funciones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Multimedia</v>
      </c>
      <c r="C1352" s="85" t="str" cm="1">
        <f t="array" ref="C1352">IFERROR(INDEX('03.Muestra'!$F$8:$F$42,SMALL(IF("Página Web"='03.Muestra'!$D$8:$D$42,ROW('03.Muestra'!$F$8:$F$42)-MIN(ROW('03.Muestra'!$D$8:$D$42))+1,""),ROW()-1348)),"")</f>
        <v>https://marpa.madrid/actividades/multimedia</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Video</v>
      </c>
      <c r="C1353" s="85" t="str" cm="1">
        <f t="array" ref="C1353">IFERROR(INDEX('03.Muestra'!$F$8:$F$42,SMALL(IF("Página Web"='03.Muestra'!$D$8:$D$42,ROW('03.Muestra'!$F$8:$F$42)-MIN(ROW('03.Muestra'!$D$8:$D$42))+1,""),ROW()-1348)),"")</f>
        <v>https://marpa.madrid/videos/conferencia-muerte-en-tarteso-ciclo-tarteso-al-descubierto</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 de piezas</v>
      </c>
      <c r="C1354" s="85" t="str" cm="1">
        <f t="array" ref="C1354">IFERROR(INDEX('03.Muestra'!$F$8:$F$42,SMALL(IF("Página Web"='03.Muestra'!$D$8:$D$42,ROW('03.Muestra'!$F$8:$F$42)-MIN(ROW('03.Muestra'!$D$8:$D$42))+1,""),ROW()-1348)),"")</f>
        <v>https://marpa.madrid/fondos/buscador-piezas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Biblioteca</v>
      </c>
      <c r="C1355" s="85" t="str" cm="1">
        <f t="array" ref="C1355">IFERROR(INDEX('03.Muestra'!$F$8:$F$42,SMALL(IF("Página Web"='03.Muestra'!$D$8:$D$42,ROW('03.Muestra'!$F$8:$F$42)-MIN(ROW('03.Muestra'!$D$8:$D$42))+1,""),ROW()-1348)),"")</f>
        <v>https://marpa.madrid/investigacion/biblioteca-emeterio-cuadrado</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Publicaciones</v>
      </c>
      <c r="C1356" s="85" t="str" cm="1">
        <f t="array" ref="C1356">IFERROR(INDEX('03.Muestra'!$F$8:$F$42,SMALL(IF("Página Web"='03.Muestra'!$D$8:$D$42,ROW('03.Muestra'!$F$8:$F$42)-MIN(ROW('03.Muestra'!$D$8:$D$42))+1,""),ROW()-1348)),"")</f>
        <v>https://marpa.madrid/investigacion/publicaciones</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Aviso Legal</v>
      </c>
      <c r="C1357" s="85" t="str" cm="1">
        <f t="array" ref="C1357">IFERROR(INDEX('03.Muestra'!$F$8:$F$42,SMALL(IF("Página Web"='03.Muestra'!$D$8:$D$42,ROW('03.Muestra'!$F$8:$F$42)-MIN(ROW('03.Muestra'!$D$8:$D$42))+1,""),ROW()-1348)),"")</f>
        <v>https://marpa.madrid/aviso-legal</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Declaración Accesibilidad</v>
      </c>
      <c r="C1358" s="85" t="str" cm="1">
        <f t="array" ref="C1358">IFERROR(INDEX('03.Muestra'!$F$8:$F$42,SMALL(IF("Página Web"='03.Muestra'!$D$8:$D$42,ROW('03.Muestra'!$F$8:$F$42)-MIN(ROW('03.Muestra'!$D$8:$D$42))+1,""),ROW()-1348)),"")</f>
        <v>https://marpa.madrid/accesibilidad</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https://marpa.madrid/sitemap</v>
      </c>
      <c r="D1359" s="99" t="s">
        <v>104</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ref="D1360:D1383" si="71">IF(AND(B1360&lt;&gt;"",C1360&lt;&gt;""),"N/T","")</f>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https://marpa.madrid/</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Prepara tu visita</v>
      </c>
      <c r="C1388" s="85" t="str" cm="1">
        <f t="array" ref="C1388">IFERROR(INDEX('03.Muestra'!$F$8:$F$42,SMALL(IF("Página Web"='03.Muestra'!$D$8:$D$42,ROW('03.Muestra'!$F$8:$F$42)-MIN(ROW('03.Muestra'!$D$8:$D$42))+1,""),ROW()-1386)),"")</f>
        <v>https://marpa.madrid/prepara-tu-visita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11</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Organización y funciones</v>
      </c>
      <c r="C1389" s="85" t="str" cm="1">
        <f t="array" ref="C1389">IFERROR(INDEX('03.Muestra'!$F$8:$F$42,SMALL(IF("Página Web"='03.Muestra'!$D$8:$D$42,ROW('03.Muestra'!$F$8:$F$42)-MIN(ROW('03.Muestra'!$D$8:$D$42))+1,""),ROW()-1386)),"")</f>
        <v>https://marpa.madrid/museo/organizacion-y-funciones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Multimedia</v>
      </c>
      <c r="C1390" s="85" t="str" cm="1">
        <f t="array" ref="C1390">IFERROR(INDEX('03.Muestra'!$F$8:$F$42,SMALL(IF("Página Web"='03.Muestra'!$D$8:$D$42,ROW('03.Muestra'!$F$8:$F$42)-MIN(ROW('03.Muestra'!$D$8:$D$42))+1,""),ROW()-1386)),"")</f>
        <v>https://marpa.madrid/actividades/multimedia</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Video</v>
      </c>
      <c r="C1391" s="85" t="str" cm="1">
        <f t="array" ref="C1391">IFERROR(INDEX('03.Muestra'!$F$8:$F$42,SMALL(IF("Página Web"='03.Muestra'!$D$8:$D$42,ROW('03.Muestra'!$F$8:$F$42)-MIN(ROW('03.Muestra'!$D$8:$D$42))+1,""),ROW()-1386)),"")</f>
        <v>https://marpa.madrid/videos/conferencia-muerte-en-tarteso-ciclo-tarteso-al-descubierto</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 de piezas</v>
      </c>
      <c r="C1392" s="85" t="str" cm="1">
        <f t="array" ref="C1392">IFERROR(INDEX('03.Muestra'!$F$8:$F$42,SMALL(IF("Página Web"='03.Muestra'!$D$8:$D$42,ROW('03.Muestra'!$F$8:$F$42)-MIN(ROW('03.Muestra'!$D$8:$D$42))+1,""),ROW()-1386)),"")</f>
        <v>https://marpa.madrid/fondos/buscador-piezas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Biblioteca</v>
      </c>
      <c r="C1393" s="85" t="str" cm="1">
        <f t="array" ref="C1393">IFERROR(INDEX('03.Muestra'!$F$8:$F$42,SMALL(IF("Página Web"='03.Muestra'!$D$8:$D$42,ROW('03.Muestra'!$F$8:$F$42)-MIN(ROW('03.Muestra'!$D$8:$D$42))+1,""),ROW()-1386)),"")</f>
        <v>https://marpa.madrid/investigacion/biblioteca-emeterio-cuadrado</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Publicaciones</v>
      </c>
      <c r="C1394" s="85" t="str" cm="1">
        <f t="array" ref="C1394">IFERROR(INDEX('03.Muestra'!$F$8:$F$42,SMALL(IF("Página Web"='03.Muestra'!$D$8:$D$42,ROW('03.Muestra'!$F$8:$F$42)-MIN(ROW('03.Muestra'!$D$8:$D$42))+1,""),ROW()-1386)),"")</f>
        <v>https://marpa.madrid/investigacion/publicaciones</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Aviso Legal</v>
      </c>
      <c r="C1395" s="85" t="str" cm="1">
        <f t="array" ref="C1395">IFERROR(INDEX('03.Muestra'!$F$8:$F$42,SMALL(IF("Página Web"='03.Muestra'!$D$8:$D$42,ROW('03.Muestra'!$F$8:$F$42)-MIN(ROW('03.Muestra'!$D$8:$D$42))+1,""),ROW()-1386)),"")</f>
        <v>https://marpa.madrid/aviso-legal</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Declaración Accesibilidad</v>
      </c>
      <c r="C1396" s="85" t="str" cm="1">
        <f t="array" ref="C1396">IFERROR(INDEX('03.Muestra'!$F$8:$F$42,SMALL(IF("Página Web"='03.Muestra'!$D$8:$D$42,ROW('03.Muestra'!$F$8:$F$42)-MIN(ROW('03.Muestra'!$D$8:$D$42))+1,""),ROW()-1386)),"")</f>
        <v>https://marpa.madrid/accesibilidad</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https://marpa.madrid/sitemap</v>
      </c>
      <c r="D1397" s="99" t="s">
        <v>92</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ref="D1398:D1421" si="73">IF(AND(B1398&lt;&gt;"",C1398&lt;&gt;""),"N/T","")</f>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https://marpa.madrid/</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Prepara tu visita</v>
      </c>
      <c r="C1426" s="85" t="str" cm="1">
        <f t="array" ref="C1426">IFERROR(INDEX('03.Muestra'!$F$8:$F$42,SMALL(IF("Página Web"='03.Muestra'!$D$8:$D$42,ROW('03.Muestra'!$F$8:$F$42)-MIN(ROW('03.Muestra'!$D$8:$D$42))+1,""),ROW()-1424)),"")</f>
        <v>https://marpa.madrid/prepara-tu-visita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11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Organización y funciones</v>
      </c>
      <c r="C1427" s="85" t="str" cm="1">
        <f t="array" ref="C1427">IFERROR(INDEX('03.Muestra'!$F$8:$F$42,SMALL(IF("Página Web"='03.Muestra'!$D$8:$D$42,ROW('03.Muestra'!$F$8:$F$42)-MIN(ROW('03.Muestra'!$D$8:$D$42))+1,""),ROW()-1424)),"")</f>
        <v>https://marpa.madrid/museo/organizacion-y-funciones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Multimedia</v>
      </c>
      <c r="C1428" s="85" t="str" cm="1">
        <f t="array" ref="C1428">IFERROR(INDEX('03.Muestra'!$F$8:$F$42,SMALL(IF("Página Web"='03.Muestra'!$D$8:$D$42,ROW('03.Muestra'!$F$8:$F$42)-MIN(ROW('03.Muestra'!$D$8:$D$42))+1,""),ROW()-1424)),"")</f>
        <v>https://marpa.madrid/actividades/multimedia</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Video</v>
      </c>
      <c r="C1429" s="85" t="str" cm="1">
        <f t="array" ref="C1429">IFERROR(INDEX('03.Muestra'!$F$8:$F$42,SMALL(IF("Página Web"='03.Muestra'!$D$8:$D$42,ROW('03.Muestra'!$F$8:$F$42)-MIN(ROW('03.Muestra'!$D$8:$D$42))+1,""),ROW()-1424)),"")</f>
        <v>https://marpa.madrid/videos/conferencia-muerte-en-tarteso-ciclo-tarteso-al-descubierto</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 de piezas</v>
      </c>
      <c r="C1430" s="85" t="str" cm="1">
        <f t="array" ref="C1430">IFERROR(INDEX('03.Muestra'!$F$8:$F$42,SMALL(IF("Página Web"='03.Muestra'!$D$8:$D$42,ROW('03.Muestra'!$F$8:$F$42)-MIN(ROW('03.Muestra'!$D$8:$D$42))+1,""),ROW()-1424)),"")</f>
        <v>https://marpa.madrid/fondos/buscador-piezas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Biblioteca</v>
      </c>
      <c r="C1431" s="85" t="str" cm="1">
        <f t="array" ref="C1431">IFERROR(INDEX('03.Muestra'!$F$8:$F$42,SMALL(IF("Página Web"='03.Muestra'!$D$8:$D$42,ROW('03.Muestra'!$F$8:$F$42)-MIN(ROW('03.Muestra'!$D$8:$D$42))+1,""),ROW()-1424)),"")</f>
        <v>https://marpa.madrid/investigacion/biblioteca-emeterio-cuadrado</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Publicaciones</v>
      </c>
      <c r="C1432" s="85" t="str" cm="1">
        <f t="array" ref="C1432">IFERROR(INDEX('03.Muestra'!$F$8:$F$42,SMALL(IF("Página Web"='03.Muestra'!$D$8:$D$42,ROW('03.Muestra'!$F$8:$F$42)-MIN(ROW('03.Muestra'!$D$8:$D$42))+1,""),ROW()-1424)),"")</f>
        <v>https://marpa.madrid/investigacion/publicaciones</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Aviso Legal</v>
      </c>
      <c r="C1433" s="85" t="str" cm="1">
        <f t="array" ref="C1433">IFERROR(INDEX('03.Muestra'!$F$8:$F$42,SMALL(IF("Página Web"='03.Muestra'!$D$8:$D$42,ROW('03.Muestra'!$F$8:$F$42)-MIN(ROW('03.Muestra'!$D$8:$D$42))+1,""),ROW()-1424)),"")</f>
        <v>https://marpa.madrid/aviso-legal</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Declaración Accesibilidad</v>
      </c>
      <c r="C1434" s="85" t="str" cm="1">
        <f t="array" ref="C1434">IFERROR(INDEX('03.Muestra'!$F$8:$F$42,SMALL(IF("Página Web"='03.Muestra'!$D$8:$D$42,ROW('03.Muestra'!$F$8:$F$42)-MIN(ROW('03.Muestra'!$D$8:$D$42))+1,""),ROW()-1424)),"")</f>
        <v>https://marpa.madrid/accesibilidad</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https://marpa.madrid/sitemap</v>
      </c>
      <c r="D1435" s="99" t="s">
        <v>104</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ref="D1436:D1459" si="75">IF(AND(B1436&lt;&gt;"",C1436&lt;&gt;""),"N/T","")</f>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https://marpa.madrid/</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Prepara tu visita</v>
      </c>
      <c r="C1464" s="85" t="str" cm="1">
        <f t="array" ref="C1464">IFERROR(INDEX('03.Muestra'!$F$8:$F$42,SMALL(IF("Página Web"='03.Muestra'!$D$8:$D$42,ROW('03.Muestra'!$F$8:$F$42)-MIN(ROW('03.Muestra'!$D$8:$D$42))+1,""),ROW()-1462)),"")</f>
        <v>https://marpa.madrid/prepara-tu-visita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Organización y funciones</v>
      </c>
      <c r="C1465" s="85" t="str" cm="1">
        <f t="array" ref="C1465">IFERROR(INDEX('03.Muestra'!$F$8:$F$42,SMALL(IF("Página Web"='03.Muestra'!$D$8:$D$42,ROW('03.Muestra'!$F$8:$F$42)-MIN(ROW('03.Muestra'!$D$8:$D$42))+1,""),ROW()-1462)),"")</f>
        <v>https://marpa.madrid/museo/organizacion-y-funciones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Multimedia</v>
      </c>
      <c r="C1466" s="85" t="str" cm="1">
        <f t="array" ref="C1466">IFERROR(INDEX('03.Muestra'!$F$8:$F$42,SMALL(IF("Página Web"='03.Muestra'!$D$8:$D$42,ROW('03.Muestra'!$F$8:$F$42)-MIN(ROW('03.Muestra'!$D$8:$D$42))+1,""),ROW()-1462)),"")</f>
        <v>https://marpa.madrid/actividades/multimedia</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Video</v>
      </c>
      <c r="C1467" s="85" t="str" cm="1">
        <f t="array" ref="C1467">IFERROR(INDEX('03.Muestra'!$F$8:$F$42,SMALL(IF("Página Web"='03.Muestra'!$D$8:$D$42,ROW('03.Muestra'!$F$8:$F$42)-MIN(ROW('03.Muestra'!$D$8:$D$42))+1,""),ROW()-1462)),"")</f>
        <v>https://marpa.madrid/videos/conferencia-muerte-en-tarteso-ciclo-tarteso-al-descubierto</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 de piezas</v>
      </c>
      <c r="C1468" s="85" t="str" cm="1">
        <f t="array" ref="C1468">IFERROR(INDEX('03.Muestra'!$F$8:$F$42,SMALL(IF("Página Web"='03.Muestra'!$D$8:$D$42,ROW('03.Muestra'!$F$8:$F$42)-MIN(ROW('03.Muestra'!$D$8:$D$42))+1,""),ROW()-1462)),"")</f>
        <v>https://marpa.madrid/fondos/buscador-piezas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Biblioteca</v>
      </c>
      <c r="C1469" s="85" t="str" cm="1">
        <f t="array" ref="C1469">IFERROR(INDEX('03.Muestra'!$F$8:$F$42,SMALL(IF("Página Web"='03.Muestra'!$D$8:$D$42,ROW('03.Muestra'!$F$8:$F$42)-MIN(ROW('03.Muestra'!$D$8:$D$42))+1,""),ROW()-1462)),"")</f>
        <v>https://marpa.madrid/investigacion/biblioteca-emeterio-cuadrado</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Publicaciones</v>
      </c>
      <c r="C1470" s="85" t="str" cm="1">
        <f t="array" ref="C1470">IFERROR(INDEX('03.Muestra'!$F$8:$F$42,SMALL(IF("Página Web"='03.Muestra'!$D$8:$D$42,ROW('03.Muestra'!$F$8:$F$42)-MIN(ROW('03.Muestra'!$D$8:$D$42))+1,""),ROW()-1462)),"")</f>
        <v>https://marpa.madrid/investigacion/publicaciones</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Aviso Legal</v>
      </c>
      <c r="C1471" s="85" t="str" cm="1">
        <f t="array" ref="C1471">IFERROR(INDEX('03.Muestra'!$F$8:$F$42,SMALL(IF("Página Web"='03.Muestra'!$D$8:$D$42,ROW('03.Muestra'!$F$8:$F$42)-MIN(ROW('03.Muestra'!$D$8:$D$42))+1,""),ROW()-1462)),"")</f>
        <v>https://marpa.madrid/aviso-legal</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Declaración Accesibilidad</v>
      </c>
      <c r="C1472" s="85" t="str" cm="1">
        <f t="array" ref="C1472">IFERROR(INDEX('03.Muestra'!$F$8:$F$42,SMALL(IF("Página Web"='03.Muestra'!$D$8:$D$42,ROW('03.Muestra'!$F$8:$F$42)-MIN(ROW('03.Muestra'!$D$8:$D$42))+1,""),ROW()-1462)),"")</f>
        <v>https://marpa.madrid/accesibilidad</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https://marpa.madrid/sitemap</v>
      </c>
      <c r="D1473" s="99" t="s">
        <v>92</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ref="D1474:D1497" si="77">IF(AND(B1474&lt;&gt;"",C1474&lt;&gt;""),"N/T","")</f>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https://marpa.madrid/</v>
      </c>
      <c r="D1501" s="99" t="s">
        <v>104</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Prepara tu visita</v>
      </c>
      <c r="C1502" s="85" t="str" cm="1">
        <f t="array" ref="C1502">IFERROR(INDEX('03.Muestra'!$F$8:$F$42,SMALL(IF("Página Web"='03.Muestra'!$D$8:$D$42,ROW('03.Muestra'!$F$8:$F$42)-MIN(ROW('03.Muestra'!$D$8:$D$42))+1,""),ROW()-1500)),"")</f>
        <v>https://marpa.madrid/prepara-tu-visita</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11</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Organización y funciones</v>
      </c>
      <c r="C1503" s="85" t="str" cm="1">
        <f t="array" ref="C1503">IFERROR(INDEX('03.Muestra'!$F$8:$F$42,SMALL(IF("Página Web"='03.Muestra'!$D$8:$D$42,ROW('03.Muestra'!$F$8:$F$42)-MIN(ROW('03.Muestra'!$D$8:$D$42))+1,""),ROW()-1500)),"")</f>
        <v>https://marpa.madrid/museo/organizacion-y-funciones</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Multimedia</v>
      </c>
      <c r="C1504" s="85" t="str" cm="1">
        <f t="array" ref="C1504">IFERROR(INDEX('03.Muestra'!$F$8:$F$42,SMALL(IF("Página Web"='03.Muestra'!$D$8:$D$42,ROW('03.Muestra'!$F$8:$F$42)-MIN(ROW('03.Muestra'!$D$8:$D$42))+1,""),ROW()-1500)),"")</f>
        <v>https://marpa.madrid/actividades/multimedia</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Video</v>
      </c>
      <c r="C1505" s="85" t="str" cm="1">
        <f t="array" ref="C1505">IFERROR(INDEX('03.Muestra'!$F$8:$F$42,SMALL(IF("Página Web"='03.Muestra'!$D$8:$D$42,ROW('03.Muestra'!$F$8:$F$42)-MIN(ROW('03.Muestra'!$D$8:$D$42))+1,""),ROW()-1500)),"")</f>
        <v>https://marpa.madrid/videos/conferencia-muerte-en-tarteso-ciclo-tarteso-al-descubierto</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 de piezas</v>
      </c>
      <c r="C1506" s="85" t="str" cm="1">
        <f t="array" ref="C1506">IFERROR(INDEX('03.Muestra'!$F$8:$F$42,SMALL(IF("Página Web"='03.Muestra'!$D$8:$D$42,ROW('03.Muestra'!$F$8:$F$42)-MIN(ROW('03.Muestra'!$D$8:$D$42))+1,""),ROW()-1500)),"")</f>
        <v>https://marpa.madrid/fondos/buscador-piezas</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Biblioteca</v>
      </c>
      <c r="C1507" s="85" t="str" cm="1">
        <f t="array" ref="C1507">IFERROR(INDEX('03.Muestra'!$F$8:$F$42,SMALL(IF("Página Web"='03.Muestra'!$D$8:$D$42,ROW('03.Muestra'!$F$8:$F$42)-MIN(ROW('03.Muestra'!$D$8:$D$42))+1,""),ROW()-1500)),"")</f>
        <v>https://marpa.madrid/investigacion/biblioteca-emeterio-cuadrado</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Publicaciones</v>
      </c>
      <c r="C1508" s="85" t="str" cm="1">
        <f t="array" ref="C1508">IFERROR(INDEX('03.Muestra'!$F$8:$F$42,SMALL(IF("Página Web"='03.Muestra'!$D$8:$D$42,ROW('03.Muestra'!$F$8:$F$42)-MIN(ROW('03.Muestra'!$D$8:$D$42))+1,""),ROW()-1500)),"")</f>
        <v>https://marpa.madrid/investigacion/publicaciones</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Aviso Legal</v>
      </c>
      <c r="C1509" s="85" t="str" cm="1">
        <f t="array" ref="C1509">IFERROR(INDEX('03.Muestra'!$F$8:$F$42,SMALL(IF("Página Web"='03.Muestra'!$D$8:$D$42,ROW('03.Muestra'!$F$8:$F$42)-MIN(ROW('03.Muestra'!$D$8:$D$42))+1,""),ROW()-1500)),"")</f>
        <v>https://marpa.madrid/aviso-legal</v>
      </c>
      <c r="D1509" s="99" t="s">
        <v>104</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Declaración Accesibilidad</v>
      </c>
      <c r="C1510" s="85" t="str" cm="1">
        <f t="array" ref="C1510">IFERROR(INDEX('03.Muestra'!$F$8:$F$42,SMALL(IF("Página Web"='03.Muestra'!$D$8:$D$42,ROW('03.Muestra'!$F$8:$F$42)-MIN(ROW('03.Muestra'!$D$8:$D$42))+1,""),ROW()-1500)),"")</f>
        <v>https://marpa.madrid/accesibilidad</v>
      </c>
      <c r="D1510" s="99" t="s">
        <v>104</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https://marpa.madrid/sitemap</v>
      </c>
      <c r="D1511" s="99" t="s">
        <v>104</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ref="D1512:D1535" si="79">IF(AND(B1512&lt;&gt;"",C1512&lt;&gt;""),"N/T","")</f>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https://marpa.madrid/</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Prepara tu visita</v>
      </c>
      <c r="C1540" s="85" t="str" cm="1">
        <f t="array" ref="C1540">IFERROR(INDEX('03.Muestra'!$F$8:$F$42,SMALL(IF("Página Web"='03.Muestra'!$D$8:$D$42,ROW('03.Muestra'!$F$8:$F$42)-MIN(ROW('03.Muestra'!$D$8:$D$42))+1,""),ROW()-1538)),"")</f>
        <v>https://marpa.madrid/prepara-tu-visita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11</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Organización y funciones</v>
      </c>
      <c r="C1541" s="85" t="str" cm="1">
        <f t="array" ref="C1541">IFERROR(INDEX('03.Muestra'!$F$8:$F$42,SMALL(IF("Página Web"='03.Muestra'!$D$8:$D$42,ROW('03.Muestra'!$F$8:$F$42)-MIN(ROW('03.Muestra'!$D$8:$D$42))+1,""),ROW()-1538)),"")</f>
        <v>https://marpa.madrid/museo/organizacion-y-funciones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Multimedia</v>
      </c>
      <c r="C1542" s="85" t="str" cm="1">
        <f t="array" ref="C1542">IFERROR(INDEX('03.Muestra'!$F$8:$F$42,SMALL(IF("Página Web"='03.Muestra'!$D$8:$D$42,ROW('03.Muestra'!$F$8:$F$42)-MIN(ROW('03.Muestra'!$D$8:$D$42))+1,""),ROW()-1538)),"")</f>
        <v>https://marpa.madrid/actividades/multimedia</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Video</v>
      </c>
      <c r="C1543" s="85" t="str" cm="1">
        <f t="array" ref="C1543">IFERROR(INDEX('03.Muestra'!$F$8:$F$42,SMALL(IF("Página Web"='03.Muestra'!$D$8:$D$42,ROW('03.Muestra'!$F$8:$F$42)-MIN(ROW('03.Muestra'!$D$8:$D$42))+1,""),ROW()-1538)),"")</f>
        <v>https://marpa.madrid/videos/conferencia-muerte-en-tarteso-ciclo-tarteso-al-descubierto</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 de piezas</v>
      </c>
      <c r="C1544" s="85" t="str" cm="1">
        <f t="array" ref="C1544">IFERROR(INDEX('03.Muestra'!$F$8:$F$42,SMALL(IF("Página Web"='03.Muestra'!$D$8:$D$42,ROW('03.Muestra'!$F$8:$F$42)-MIN(ROW('03.Muestra'!$D$8:$D$42))+1,""),ROW()-1538)),"")</f>
        <v>https://marpa.madrid/fondos/buscador-piezas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Biblioteca</v>
      </c>
      <c r="C1545" s="85" t="str" cm="1">
        <f t="array" ref="C1545">IFERROR(INDEX('03.Muestra'!$F$8:$F$42,SMALL(IF("Página Web"='03.Muestra'!$D$8:$D$42,ROW('03.Muestra'!$F$8:$F$42)-MIN(ROW('03.Muestra'!$D$8:$D$42))+1,""),ROW()-1538)),"")</f>
        <v>https://marpa.madrid/investigacion/biblioteca-emeterio-cuadrado</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Publicaciones</v>
      </c>
      <c r="C1546" s="85" t="str" cm="1">
        <f t="array" ref="C1546">IFERROR(INDEX('03.Muestra'!$F$8:$F$42,SMALL(IF("Página Web"='03.Muestra'!$D$8:$D$42,ROW('03.Muestra'!$F$8:$F$42)-MIN(ROW('03.Muestra'!$D$8:$D$42))+1,""),ROW()-1538)),"")</f>
        <v>https://marpa.madrid/investigacion/publicaciones</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Aviso Legal</v>
      </c>
      <c r="C1547" s="85" t="str" cm="1">
        <f t="array" ref="C1547">IFERROR(INDEX('03.Muestra'!$F$8:$F$42,SMALL(IF("Página Web"='03.Muestra'!$D$8:$D$42,ROW('03.Muestra'!$F$8:$F$42)-MIN(ROW('03.Muestra'!$D$8:$D$42))+1,""),ROW()-1538)),"")</f>
        <v>https://marpa.madrid/aviso-legal</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Declaración Accesibilidad</v>
      </c>
      <c r="C1548" s="85" t="str" cm="1">
        <f t="array" ref="C1548">IFERROR(INDEX('03.Muestra'!$F$8:$F$42,SMALL(IF("Página Web"='03.Muestra'!$D$8:$D$42,ROW('03.Muestra'!$F$8:$F$42)-MIN(ROW('03.Muestra'!$D$8:$D$42))+1,""),ROW()-1538)),"")</f>
        <v>https://marpa.madrid/accesibilidad</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https://marpa.madrid/sitemap</v>
      </c>
      <c r="D1549" s="99" t="s">
        <v>92</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ref="D1550:D1573" si="81">IF(AND(B1550&lt;&gt;"",C1550&lt;&gt;""),"N/T","")</f>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https://marpa.madrid/</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Prepara tu visita</v>
      </c>
      <c r="C1578" s="85" t="str" cm="1">
        <f t="array" ref="C1578">IFERROR(INDEX('03.Muestra'!$F$8:$F$42,SMALL(IF("Página Web"='03.Muestra'!$D$8:$D$42,ROW('03.Muestra'!$F$8:$F$42)-MIN(ROW('03.Muestra'!$D$8:$D$42))+1,""),ROW()-1576)),"")</f>
        <v>https://marpa.madrid/prepara-tu-visita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11</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Organización y funciones</v>
      </c>
      <c r="C1579" s="85" t="str" cm="1">
        <f t="array" ref="C1579">IFERROR(INDEX('03.Muestra'!$F$8:$F$42,SMALL(IF("Página Web"='03.Muestra'!$D$8:$D$42,ROW('03.Muestra'!$F$8:$F$42)-MIN(ROW('03.Muestra'!$D$8:$D$42))+1,""),ROW()-1576)),"")</f>
        <v>https://marpa.madrid/museo/organizacion-y-funciones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Multimedia</v>
      </c>
      <c r="C1580" s="85" t="str" cm="1">
        <f t="array" ref="C1580">IFERROR(INDEX('03.Muestra'!$F$8:$F$42,SMALL(IF("Página Web"='03.Muestra'!$D$8:$D$42,ROW('03.Muestra'!$F$8:$F$42)-MIN(ROW('03.Muestra'!$D$8:$D$42))+1,""),ROW()-1576)),"")</f>
        <v>https://marpa.madrid/actividades/multimedia</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Video</v>
      </c>
      <c r="C1581" s="85" t="str" cm="1">
        <f t="array" ref="C1581">IFERROR(INDEX('03.Muestra'!$F$8:$F$42,SMALL(IF("Página Web"='03.Muestra'!$D$8:$D$42,ROW('03.Muestra'!$F$8:$F$42)-MIN(ROW('03.Muestra'!$D$8:$D$42))+1,""),ROW()-1576)),"")</f>
        <v>https://marpa.madrid/videos/conferencia-muerte-en-tarteso-ciclo-tarteso-al-descubierto</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 de piezas</v>
      </c>
      <c r="C1582" s="85" t="str" cm="1">
        <f t="array" ref="C1582">IFERROR(INDEX('03.Muestra'!$F$8:$F$42,SMALL(IF("Página Web"='03.Muestra'!$D$8:$D$42,ROW('03.Muestra'!$F$8:$F$42)-MIN(ROW('03.Muestra'!$D$8:$D$42))+1,""),ROW()-1576)),"")</f>
        <v>https://marpa.madrid/fondos/buscador-piezas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Biblioteca</v>
      </c>
      <c r="C1583" s="85" t="str" cm="1">
        <f t="array" ref="C1583">IFERROR(INDEX('03.Muestra'!$F$8:$F$42,SMALL(IF("Página Web"='03.Muestra'!$D$8:$D$42,ROW('03.Muestra'!$F$8:$F$42)-MIN(ROW('03.Muestra'!$D$8:$D$42))+1,""),ROW()-1576)),"")</f>
        <v>https://marpa.madrid/investigacion/biblioteca-emeterio-cuadrado</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Publicaciones</v>
      </c>
      <c r="C1584" s="85" t="str" cm="1">
        <f t="array" ref="C1584">IFERROR(INDEX('03.Muestra'!$F$8:$F$42,SMALL(IF("Página Web"='03.Muestra'!$D$8:$D$42,ROW('03.Muestra'!$F$8:$F$42)-MIN(ROW('03.Muestra'!$D$8:$D$42))+1,""),ROW()-1576)),"")</f>
        <v>https://marpa.madrid/investigacion/publicaciones</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Aviso Legal</v>
      </c>
      <c r="C1585" s="85" t="str" cm="1">
        <f t="array" ref="C1585">IFERROR(INDEX('03.Muestra'!$F$8:$F$42,SMALL(IF("Página Web"='03.Muestra'!$D$8:$D$42,ROW('03.Muestra'!$F$8:$F$42)-MIN(ROW('03.Muestra'!$D$8:$D$42))+1,""),ROW()-1576)),"")</f>
        <v>https://marpa.madrid/aviso-legal</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Declaración Accesibilidad</v>
      </c>
      <c r="C1586" s="85" t="str" cm="1">
        <f t="array" ref="C1586">IFERROR(INDEX('03.Muestra'!$F$8:$F$42,SMALL(IF("Página Web"='03.Muestra'!$D$8:$D$42,ROW('03.Muestra'!$F$8:$F$42)-MIN(ROW('03.Muestra'!$D$8:$D$42))+1,""),ROW()-1576)),"")</f>
        <v>https://marpa.madrid/accesibilidad</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https://marpa.madrid/sitemap</v>
      </c>
      <c r="D1587" s="99" t="s">
        <v>92</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ref="D1588:D1611" si="83">IF(AND(B1588&lt;&gt;"",C1588&lt;&gt;""),"N/T","")</f>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https://marpa.madrid/</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Prepara tu visita</v>
      </c>
      <c r="C1616" s="85" t="str" cm="1">
        <f t="array" ref="C1616">IFERROR(INDEX('03.Muestra'!$F$8:$F$42,SMALL(IF("Página Web"='03.Muestra'!$D$8:$D$42,ROW('03.Muestra'!$F$8:$F$42)-MIN(ROW('03.Muestra'!$D$8:$D$42))+1,""),ROW()-1614)),"")</f>
        <v>https://marpa.madrid/prepara-tu-visita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11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Organización y funciones</v>
      </c>
      <c r="C1617" s="85" t="str" cm="1">
        <f t="array" ref="C1617">IFERROR(INDEX('03.Muestra'!$F$8:$F$42,SMALL(IF("Página Web"='03.Muestra'!$D$8:$D$42,ROW('03.Muestra'!$F$8:$F$42)-MIN(ROW('03.Muestra'!$D$8:$D$42))+1,""),ROW()-1614)),"")</f>
        <v>https://marpa.madrid/museo/organizacion-y-funciones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Multimedia</v>
      </c>
      <c r="C1618" s="85" t="str" cm="1">
        <f t="array" ref="C1618">IFERROR(INDEX('03.Muestra'!$F$8:$F$42,SMALL(IF("Página Web"='03.Muestra'!$D$8:$D$42,ROW('03.Muestra'!$F$8:$F$42)-MIN(ROW('03.Muestra'!$D$8:$D$42))+1,""),ROW()-1614)),"")</f>
        <v>https://marpa.madrid/actividades/multimedia</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Video</v>
      </c>
      <c r="C1619" s="85" t="str" cm="1">
        <f t="array" ref="C1619">IFERROR(INDEX('03.Muestra'!$F$8:$F$42,SMALL(IF("Página Web"='03.Muestra'!$D$8:$D$42,ROW('03.Muestra'!$F$8:$F$42)-MIN(ROW('03.Muestra'!$D$8:$D$42))+1,""),ROW()-1614)),"")</f>
        <v>https://marpa.madrid/videos/conferencia-muerte-en-tarteso-ciclo-tarteso-al-descubierto</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 de piezas</v>
      </c>
      <c r="C1620" s="85" t="str" cm="1">
        <f t="array" ref="C1620">IFERROR(INDEX('03.Muestra'!$F$8:$F$42,SMALL(IF("Página Web"='03.Muestra'!$D$8:$D$42,ROW('03.Muestra'!$F$8:$F$42)-MIN(ROW('03.Muestra'!$D$8:$D$42))+1,""),ROW()-1614)),"")</f>
        <v>https://marpa.madrid/fondos/buscador-piezas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Biblioteca</v>
      </c>
      <c r="C1621" s="85" t="str" cm="1">
        <f t="array" ref="C1621">IFERROR(INDEX('03.Muestra'!$F$8:$F$42,SMALL(IF("Página Web"='03.Muestra'!$D$8:$D$42,ROW('03.Muestra'!$F$8:$F$42)-MIN(ROW('03.Muestra'!$D$8:$D$42))+1,""),ROW()-1614)),"")</f>
        <v>https://marpa.madrid/investigacion/biblioteca-emeterio-cuadrado</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Publicaciones</v>
      </c>
      <c r="C1622" s="85" t="str" cm="1">
        <f t="array" ref="C1622">IFERROR(INDEX('03.Muestra'!$F$8:$F$42,SMALL(IF("Página Web"='03.Muestra'!$D$8:$D$42,ROW('03.Muestra'!$F$8:$F$42)-MIN(ROW('03.Muestra'!$D$8:$D$42))+1,""),ROW()-1614)),"")</f>
        <v>https://marpa.madrid/investigacion/publicaciones</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Aviso Legal</v>
      </c>
      <c r="C1623" s="85" t="str" cm="1">
        <f t="array" ref="C1623">IFERROR(INDEX('03.Muestra'!$F$8:$F$42,SMALL(IF("Página Web"='03.Muestra'!$D$8:$D$42,ROW('03.Muestra'!$F$8:$F$42)-MIN(ROW('03.Muestra'!$D$8:$D$42))+1,""),ROW()-1614)),"")</f>
        <v>https://marpa.madrid/aviso-legal</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Declaración Accesibilidad</v>
      </c>
      <c r="C1624" s="85" t="str" cm="1">
        <f t="array" ref="C1624">IFERROR(INDEX('03.Muestra'!$F$8:$F$42,SMALL(IF("Página Web"='03.Muestra'!$D$8:$D$42,ROW('03.Muestra'!$F$8:$F$42)-MIN(ROW('03.Muestra'!$D$8:$D$42))+1,""),ROW()-1614)),"")</f>
        <v>https://marpa.madrid/accesibilidad</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https://marpa.madrid/sitemap</v>
      </c>
      <c r="D1625" s="99" t="s">
        <v>104</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ref="D1626:D1649" si="85">IF(AND(B1626&lt;&gt;"",C1626&lt;&gt;""),"N/T","")</f>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https://marpa.madrid/</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Prepara tu visita</v>
      </c>
      <c r="C1654" s="85" t="str" cm="1">
        <f t="array" ref="C1654">IFERROR(INDEX('03.Muestra'!$F$8:$F$42,SMALL(IF("Página Web"='03.Muestra'!$D$8:$D$42,ROW('03.Muestra'!$F$8:$F$42)-MIN(ROW('03.Muestra'!$D$8:$D$42))+1,""),ROW()-1652)),"")</f>
        <v>https://marpa.madrid/prepara-tu-visita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v>
      </c>
      <c r="J1654" s="91">
        <f ca="1">COUNTIF($D1653:INDIRECT("$D" &amp;  SUM(ROW()-1,'03.Muestra'!$D$45)-1),J1653)</f>
        <v>10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Organización y funciones</v>
      </c>
      <c r="C1655" s="85" t="str" cm="1">
        <f t="array" ref="C1655">IFERROR(INDEX('03.Muestra'!$F$8:$F$42,SMALL(IF("Página Web"='03.Muestra'!$D$8:$D$42,ROW('03.Muestra'!$F$8:$F$42)-MIN(ROW('03.Muestra'!$D$8:$D$42))+1,""),ROW()-1652)),"")</f>
        <v>https://marpa.madrid/museo/organizacion-y-funciones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Multimedia</v>
      </c>
      <c r="C1656" s="85" t="str" cm="1">
        <f t="array" ref="C1656">IFERROR(INDEX('03.Muestra'!$F$8:$F$42,SMALL(IF("Página Web"='03.Muestra'!$D$8:$D$42,ROW('03.Muestra'!$F$8:$F$42)-MIN(ROW('03.Muestra'!$D$8:$D$42))+1,""),ROW()-1652)),"")</f>
        <v>https://marpa.madrid/actividades/multimedia</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Video</v>
      </c>
      <c r="C1657" s="85" t="str" cm="1">
        <f t="array" ref="C1657">IFERROR(INDEX('03.Muestra'!$F$8:$F$42,SMALL(IF("Página Web"='03.Muestra'!$D$8:$D$42,ROW('03.Muestra'!$F$8:$F$42)-MIN(ROW('03.Muestra'!$D$8:$D$42))+1,""),ROW()-1652)),"")</f>
        <v>https://marpa.madrid/videos/conferencia-muerte-en-tarteso-ciclo-tarteso-al-descubierto</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 de piezas</v>
      </c>
      <c r="C1658" s="85" t="str" cm="1">
        <f t="array" ref="C1658">IFERROR(INDEX('03.Muestra'!$F$8:$F$42,SMALL(IF("Página Web"='03.Muestra'!$D$8:$D$42,ROW('03.Muestra'!$F$8:$F$42)-MIN(ROW('03.Muestra'!$D$8:$D$42))+1,""),ROW()-1652)),"")</f>
        <v>https://marpa.madrid/fondos/buscador-piezas</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Biblioteca</v>
      </c>
      <c r="C1659" s="85" t="str" cm="1">
        <f t="array" ref="C1659">IFERROR(INDEX('03.Muestra'!$F$8:$F$42,SMALL(IF("Página Web"='03.Muestra'!$D$8:$D$42,ROW('03.Muestra'!$F$8:$F$42)-MIN(ROW('03.Muestra'!$D$8:$D$42))+1,""),ROW()-1652)),"")</f>
        <v>https://marpa.madrid/investigacion/biblioteca-emeterio-cuadrado</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Publicaciones</v>
      </c>
      <c r="C1660" s="85" t="str" cm="1">
        <f t="array" ref="C1660">IFERROR(INDEX('03.Muestra'!$F$8:$F$42,SMALL(IF("Página Web"='03.Muestra'!$D$8:$D$42,ROW('03.Muestra'!$F$8:$F$42)-MIN(ROW('03.Muestra'!$D$8:$D$42))+1,""),ROW()-1652)),"")</f>
        <v>https://marpa.madrid/investigacion/publicaciones</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Aviso Legal</v>
      </c>
      <c r="C1661" s="85" t="str" cm="1">
        <f t="array" ref="C1661">IFERROR(INDEX('03.Muestra'!$F$8:$F$42,SMALL(IF("Página Web"='03.Muestra'!$D$8:$D$42,ROW('03.Muestra'!$F$8:$F$42)-MIN(ROW('03.Muestra'!$D$8:$D$42))+1,""),ROW()-1652)),"")</f>
        <v>https://marpa.madrid/aviso-legal</v>
      </c>
      <c r="D1661" s="99" t="s">
        <v>92</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Declaración Accesibilidad</v>
      </c>
      <c r="C1662" s="85" t="str" cm="1">
        <f t="array" ref="C1662">IFERROR(INDEX('03.Muestra'!$F$8:$F$42,SMALL(IF("Página Web"='03.Muestra'!$D$8:$D$42,ROW('03.Muestra'!$F$8:$F$42)-MIN(ROW('03.Muestra'!$D$8:$D$42))+1,""),ROW()-1652)),"")</f>
        <v>https://marpa.madrid/accesibilidad</v>
      </c>
      <c r="D1662" s="99" t="s">
        <v>92</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https://marpa.madrid/sitemap</v>
      </c>
      <c r="D1663" s="99" t="s">
        <v>92</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ref="D1664:D1687" si="87">IF(AND(B1664&lt;&gt;"",C1664&lt;&gt;""),"N/T","")</f>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https://marpa.madrid/</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Prepara tu visita</v>
      </c>
      <c r="C1692" s="85" t="str" cm="1">
        <f t="array" ref="C1692">IFERROR(INDEX('03.Muestra'!$F$8:$F$42,SMALL(IF("Página Web"='03.Muestra'!$D$8:$D$42,ROW('03.Muestra'!$F$8:$F$42)-MIN(ROW('03.Muestra'!$D$8:$D$42))+1,""),ROW()-1690)),"")</f>
        <v>https://marpa.madrid/prepara-tu-visita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11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Organización y funciones</v>
      </c>
      <c r="C1693" s="85" t="str" cm="1">
        <f t="array" ref="C1693">IFERROR(INDEX('03.Muestra'!$F$8:$F$42,SMALL(IF("Página Web"='03.Muestra'!$D$8:$D$42,ROW('03.Muestra'!$F$8:$F$42)-MIN(ROW('03.Muestra'!$D$8:$D$42))+1,""),ROW()-1690)),"")</f>
        <v>https://marpa.madrid/museo/organizacion-y-funciones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Multimedia</v>
      </c>
      <c r="C1694" s="85" t="str" cm="1">
        <f t="array" ref="C1694">IFERROR(INDEX('03.Muestra'!$F$8:$F$42,SMALL(IF("Página Web"='03.Muestra'!$D$8:$D$42,ROW('03.Muestra'!$F$8:$F$42)-MIN(ROW('03.Muestra'!$D$8:$D$42))+1,""),ROW()-1690)),"")</f>
        <v>https://marpa.madrid/actividades/multimedia</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Video</v>
      </c>
      <c r="C1695" s="85" t="str" cm="1">
        <f t="array" ref="C1695">IFERROR(INDEX('03.Muestra'!$F$8:$F$42,SMALL(IF("Página Web"='03.Muestra'!$D$8:$D$42,ROW('03.Muestra'!$F$8:$F$42)-MIN(ROW('03.Muestra'!$D$8:$D$42))+1,""),ROW()-1690)),"")</f>
        <v>https://marpa.madrid/videos/conferencia-muerte-en-tarteso-ciclo-tarteso-al-descubierto</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 de piezas</v>
      </c>
      <c r="C1696" s="85" t="str" cm="1">
        <f t="array" ref="C1696">IFERROR(INDEX('03.Muestra'!$F$8:$F$42,SMALL(IF("Página Web"='03.Muestra'!$D$8:$D$42,ROW('03.Muestra'!$F$8:$F$42)-MIN(ROW('03.Muestra'!$D$8:$D$42))+1,""),ROW()-1690)),"")</f>
        <v>https://marpa.madrid/fondos/buscador-piezas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Biblioteca</v>
      </c>
      <c r="C1697" s="85" t="str" cm="1">
        <f t="array" ref="C1697">IFERROR(INDEX('03.Muestra'!$F$8:$F$42,SMALL(IF("Página Web"='03.Muestra'!$D$8:$D$42,ROW('03.Muestra'!$F$8:$F$42)-MIN(ROW('03.Muestra'!$D$8:$D$42))+1,""),ROW()-1690)),"")</f>
        <v>https://marpa.madrid/investigacion/biblioteca-emeterio-cuadrado</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Publicaciones</v>
      </c>
      <c r="C1698" s="85" t="str" cm="1">
        <f t="array" ref="C1698">IFERROR(INDEX('03.Muestra'!$F$8:$F$42,SMALL(IF("Página Web"='03.Muestra'!$D$8:$D$42,ROW('03.Muestra'!$F$8:$F$42)-MIN(ROW('03.Muestra'!$D$8:$D$42))+1,""),ROW()-1690)),"")</f>
        <v>https://marpa.madrid/investigacion/publicaciones</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Aviso Legal</v>
      </c>
      <c r="C1699" s="85" t="str" cm="1">
        <f t="array" ref="C1699">IFERROR(INDEX('03.Muestra'!$F$8:$F$42,SMALL(IF("Página Web"='03.Muestra'!$D$8:$D$42,ROW('03.Muestra'!$F$8:$F$42)-MIN(ROW('03.Muestra'!$D$8:$D$42))+1,""),ROW()-1690)),"")</f>
        <v>https://marpa.madrid/aviso-legal</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Declaración Accesibilidad</v>
      </c>
      <c r="C1700" s="85" t="str" cm="1">
        <f t="array" ref="C1700">IFERROR(INDEX('03.Muestra'!$F$8:$F$42,SMALL(IF("Página Web"='03.Muestra'!$D$8:$D$42,ROW('03.Muestra'!$F$8:$F$42)-MIN(ROW('03.Muestra'!$D$8:$D$42))+1,""),ROW()-1690)),"")</f>
        <v>https://marpa.madrid/accesibilidad</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https://marpa.madrid/sitemap</v>
      </c>
      <c r="D1701" s="99" t="s">
        <v>104</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ref="D1702:D1725" si="89">IF(AND(B1702&lt;&gt;"",C1702&lt;&gt;""),"N/T","")</f>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https://marpa.madrid/</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Prepara tu visita</v>
      </c>
      <c r="C1730" s="85" t="str" cm="1">
        <f t="array" ref="C1730">IFERROR(INDEX('03.Muestra'!$F$8:$F$42,SMALL(IF("Página Web"='03.Muestra'!$D$8:$D$42,ROW('03.Muestra'!$F$8:$F$42)-MIN(ROW('03.Muestra'!$D$8:$D$42))+1,""),ROW()-1728)),"")</f>
        <v>https://marpa.madrid/prepara-tu-visita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11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Organización y funciones</v>
      </c>
      <c r="C1731" s="85" t="str" cm="1">
        <f t="array" ref="C1731">IFERROR(INDEX('03.Muestra'!$F$8:$F$42,SMALL(IF("Página Web"='03.Muestra'!$D$8:$D$42,ROW('03.Muestra'!$F$8:$F$42)-MIN(ROW('03.Muestra'!$D$8:$D$42))+1,""),ROW()-1728)),"")</f>
        <v>https://marpa.madrid/museo/organizacion-y-funciones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Multimedia</v>
      </c>
      <c r="C1732" s="85" t="str" cm="1">
        <f t="array" ref="C1732">IFERROR(INDEX('03.Muestra'!$F$8:$F$42,SMALL(IF("Página Web"='03.Muestra'!$D$8:$D$42,ROW('03.Muestra'!$F$8:$F$42)-MIN(ROW('03.Muestra'!$D$8:$D$42))+1,""),ROW()-1728)),"")</f>
        <v>https://marpa.madrid/actividades/multimedia</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Video</v>
      </c>
      <c r="C1733" s="85" t="str" cm="1">
        <f t="array" ref="C1733">IFERROR(INDEX('03.Muestra'!$F$8:$F$42,SMALL(IF("Página Web"='03.Muestra'!$D$8:$D$42,ROW('03.Muestra'!$F$8:$F$42)-MIN(ROW('03.Muestra'!$D$8:$D$42))+1,""),ROW()-1728)),"")</f>
        <v>https://marpa.madrid/videos/conferencia-muerte-en-tarteso-ciclo-tarteso-al-descubierto</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 de piezas</v>
      </c>
      <c r="C1734" s="85" t="str" cm="1">
        <f t="array" ref="C1734">IFERROR(INDEX('03.Muestra'!$F$8:$F$42,SMALL(IF("Página Web"='03.Muestra'!$D$8:$D$42,ROW('03.Muestra'!$F$8:$F$42)-MIN(ROW('03.Muestra'!$D$8:$D$42))+1,""),ROW()-1728)),"")</f>
        <v>https://marpa.madrid/fondos/buscador-piezas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Biblioteca</v>
      </c>
      <c r="C1735" s="85" t="str" cm="1">
        <f t="array" ref="C1735">IFERROR(INDEX('03.Muestra'!$F$8:$F$42,SMALL(IF("Página Web"='03.Muestra'!$D$8:$D$42,ROW('03.Muestra'!$F$8:$F$42)-MIN(ROW('03.Muestra'!$D$8:$D$42))+1,""),ROW()-1728)),"")</f>
        <v>https://marpa.madrid/investigacion/biblioteca-emeterio-cuadrado</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Publicaciones</v>
      </c>
      <c r="C1736" s="85" t="str" cm="1">
        <f t="array" ref="C1736">IFERROR(INDEX('03.Muestra'!$F$8:$F$42,SMALL(IF("Página Web"='03.Muestra'!$D$8:$D$42,ROW('03.Muestra'!$F$8:$F$42)-MIN(ROW('03.Muestra'!$D$8:$D$42))+1,""),ROW()-1728)),"")</f>
        <v>https://marpa.madrid/investigacion/publicaciones</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Aviso Legal</v>
      </c>
      <c r="C1737" s="85" t="str" cm="1">
        <f t="array" ref="C1737">IFERROR(INDEX('03.Muestra'!$F$8:$F$42,SMALL(IF("Página Web"='03.Muestra'!$D$8:$D$42,ROW('03.Muestra'!$F$8:$F$42)-MIN(ROW('03.Muestra'!$D$8:$D$42))+1,""),ROW()-1728)),"")</f>
        <v>https://marpa.madrid/aviso-legal</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Declaración Accesibilidad</v>
      </c>
      <c r="C1738" s="85" t="str" cm="1">
        <f t="array" ref="C1738">IFERROR(INDEX('03.Muestra'!$F$8:$F$42,SMALL(IF("Página Web"='03.Muestra'!$D$8:$D$42,ROW('03.Muestra'!$F$8:$F$42)-MIN(ROW('03.Muestra'!$D$8:$D$42))+1,""),ROW()-1728)),"")</f>
        <v>https://marpa.madrid/accesibilidad</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https://marpa.madrid/sitemap</v>
      </c>
      <c r="D1739" s="99" t="s">
        <v>104</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ref="D1740:D1763" si="91">IF(AND(B1740&lt;&gt;"",C1740&lt;&gt;""),"N/T","")</f>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https://marpa.madrid/</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Prepara tu visita</v>
      </c>
      <c r="C1768" s="85" t="str" cm="1">
        <f t="array" ref="C1768">IFERROR(INDEX('03.Muestra'!$F$8:$F$42,SMALL(IF("Página Web"='03.Muestra'!$D$8:$D$42,ROW('03.Muestra'!$F$8:$F$42)-MIN(ROW('03.Muestra'!$D$8:$D$42))+1,""),ROW()-1766)),"")</f>
        <v>https://marpa.madrid/prepara-tu-visita</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11</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Organización y funciones</v>
      </c>
      <c r="C1769" s="85" t="str" cm="1">
        <f t="array" ref="C1769">IFERROR(INDEX('03.Muestra'!$F$8:$F$42,SMALL(IF("Página Web"='03.Muestra'!$D$8:$D$42,ROW('03.Muestra'!$F$8:$F$42)-MIN(ROW('03.Muestra'!$D$8:$D$42))+1,""),ROW()-1766)),"")</f>
        <v>https://marpa.madrid/museo/organizacion-y-funciones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Multimedia</v>
      </c>
      <c r="C1770" s="85" t="str" cm="1">
        <f t="array" ref="C1770">IFERROR(INDEX('03.Muestra'!$F$8:$F$42,SMALL(IF("Página Web"='03.Muestra'!$D$8:$D$42,ROW('03.Muestra'!$F$8:$F$42)-MIN(ROW('03.Muestra'!$D$8:$D$42))+1,""),ROW()-1766)),"")</f>
        <v>https://marpa.madrid/actividades/multimedia</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Video</v>
      </c>
      <c r="C1771" s="85" t="str" cm="1">
        <f t="array" ref="C1771">IFERROR(INDEX('03.Muestra'!$F$8:$F$42,SMALL(IF("Página Web"='03.Muestra'!$D$8:$D$42,ROW('03.Muestra'!$F$8:$F$42)-MIN(ROW('03.Muestra'!$D$8:$D$42))+1,""),ROW()-1766)),"")</f>
        <v>https://marpa.madrid/videos/conferencia-muerte-en-tarteso-ciclo-tarteso-al-descubierto</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 de piezas</v>
      </c>
      <c r="C1772" s="85" t="str" cm="1">
        <f t="array" ref="C1772">IFERROR(INDEX('03.Muestra'!$F$8:$F$42,SMALL(IF("Página Web"='03.Muestra'!$D$8:$D$42,ROW('03.Muestra'!$F$8:$F$42)-MIN(ROW('03.Muestra'!$D$8:$D$42))+1,""),ROW()-1766)),"")</f>
        <v>https://marpa.madrid/fondos/buscador-piezas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Biblioteca</v>
      </c>
      <c r="C1773" s="85" t="str" cm="1">
        <f t="array" ref="C1773">IFERROR(INDEX('03.Muestra'!$F$8:$F$42,SMALL(IF("Página Web"='03.Muestra'!$D$8:$D$42,ROW('03.Muestra'!$F$8:$F$42)-MIN(ROW('03.Muestra'!$D$8:$D$42))+1,""),ROW()-1766)),"")</f>
        <v>https://marpa.madrid/investigacion/biblioteca-emeterio-cuadrado</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Publicaciones</v>
      </c>
      <c r="C1774" s="85" t="str" cm="1">
        <f t="array" ref="C1774">IFERROR(INDEX('03.Muestra'!$F$8:$F$42,SMALL(IF("Página Web"='03.Muestra'!$D$8:$D$42,ROW('03.Muestra'!$F$8:$F$42)-MIN(ROW('03.Muestra'!$D$8:$D$42))+1,""),ROW()-1766)),"")</f>
        <v>https://marpa.madrid/investigacion/publicaciones</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Aviso Legal</v>
      </c>
      <c r="C1775" s="85" t="str" cm="1">
        <f t="array" ref="C1775">IFERROR(INDEX('03.Muestra'!$F$8:$F$42,SMALL(IF("Página Web"='03.Muestra'!$D$8:$D$42,ROW('03.Muestra'!$F$8:$F$42)-MIN(ROW('03.Muestra'!$D$8:$D$42))+1,""),ROW()-1766)),"")</f>
        <v>https://marpa.madrid/aviso-legal</v>
      </c>
      <c r="D1775" s="99" t="s">
        <v>92</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Declaración Accesibilidad</v>
      </c>
      <c r="C1776" s="85" t="str" cm="1">
        <f t="array" ref="C1776">IFERROR(INDEX('03.Muestra'!$F$8:$F$42,SMALL(IF("Página Web"='03.Muestra'!$D$8:$D$42,ROW('03.Muestra'!$F$8:$F$42)-MIN(ROW('03.Muestra'!$D$8:$D$42))+1,""),ROW()-1766)),"")</f>
        <v>https://marpa.madrid/accesibilidad</v>
      </c>
      <c r="D1776" s="99" t="s">
        <v>92</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https://marpa.madrid/sitemap</v>
      </c>
      <c r="D1777" s="99" t="s">
        <v>92</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ref="D1778:D1801" si="93">IF(AND(B1778&lt;&gt;"",C1778&lt;&gt;""),"N/T","")</f>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https://marpa.madrid/</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Prepara tu visita</v>
      </c>
      <c r="C1806" s="85" t="str" cm="1">
        <f t="array" ref="C1806">IFERROR(INDEX('03.Muestra'!$F$8:$F$42,SMALL(IF("Página Web"='03.Muestra'!$D$8:$D$42,ROW('03.Muestra'!$F$8:$F$42)-MIN(ROW('03.Muestra'!$D$8:$D$42))+1,""),ROW()-1804)),"")</f>
        <v>https://marpa.madrid/prepara-tu-visita</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Organización y funciones</v>
      </c>
      <c r="C1807" s="85" t="str" cm="1">
        <f t="array" ref="C1807">IFERROR(INDEX('03.Muestra'!$F$8:$F$42,SMALL(IF("Página Web"='03.Muestra'!$D$8:$D$42,ROW('03.Muestra'!$F$8:$F$42)-MIN(ROW('03.Muestra'!$D$8:$D$42))+1,""),ROW()-1804)),"")</f>
        <v>https://marpa.madrid/museo/organizacion-y-funciones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Multimedia</v>
      </c>
      <c r="C1808" s="85" t="str" cm="1">
        <f t="array" ref="C1808">IFERROR(INDEX('03.Muestra'!$F$8:$F$42,SMALL(IF("Página Web"='03.Muestra'!$D$8:$D$42,ROW('03.Muestra'!$F$8:$F$42)-MIN(ROW('03.Muestra'!$D$8:$D$42))+1,""),ROW()-1804)),"")</f>
        <v>https://marpa.madrid/actividades/multimedia</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Video</v>
      </c>
      <c r="C1809" s="85" t="str" cm="1">
        <f t="array" ref="C1809">IFERROR(INDEX('03.Muestra'!$F$8:$F$42,SMALL(IF("Página Web"='03.Muestra'!$D$8:$D$42,ROW('03.Muestra'!$F$8:$F$42)-MIN(ROW('03.Muestra'!$D$8:$D$42))+1,""),ROW()-1804)),"")</f>
        <v>https://marpa.madrid/videos/conferencia-muerte-en-tarteso-ciclo-tarteso-al-descubierto</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 de piezas</v>
      </c>
      <c r="C1810" s="85" t="str" cm="1">
        <f t="array" ref="C1810">IFERROR(INDEX('03.Muestra'!$F$8:$F$42,SMALL(IF("Página Web"='03.Muestra'!$D$8:$D$42,ROW('03.Muestra'!$F$8:$F$42)-MIN(ROW('03.Muestra'!$D$8:$D$42))+1,""),ROW()-1804)),"")</f>
        <v>https://marpa.madrid/fondos/buscador-piezas</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Biblioteca</v>
      </c>
      <c r="C1811" s="85" t="str" cm="1">
        <f t="array" ref="C1811">IFERROR(INDEX('03.Muestra'!$F$8:$F$42,SMALL(IF("Página Web"='03.Muestra'!$D$8:$D$42,ROW('03.Muestra'!$F$8:$F$42)-MIN(ROW('03.Muestra'!$D$8:$D$42))+1,""),ROW()-1804)),"")</f>
        <v>https://marpa.madrid/investigacion/biblioteca-emeterio-cuadrado</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Publicaciones</v>
      </c>
      <c r="C1812" s="85" t="str" cm="1">
        <f t="array" ref="C1812">IFERROR(INDEX('03.Muestra'!$F$8:$F$42,SMALL(IF("Página Web"='03.Muestra'!$D$8:$D$42,ROW('03.Muestra'!$F$8:$F$42)-MIN(ROW('03.Muestra'!$D$8:$D$42))+1,""),ROW()-1804)),"")</f>
        <v>https://marpa.madrid/investigacion/publicaciones</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Aviso Legal</v>
      </c>
      <c r="C1813" s="85" t="str" cm="1">
        <f t="array" ref="C1813">IFERROR(INDEX('03.Muestra'!$F$8:$F$42,SMALL(IF("Página Web"='03.Muestra'!$D$8:$D$42,ROW('03.Muestra'!$F$8:$F$42)-MIN(ROW('03.Muestra'!$D$8:$D$42))+1,""),ROW()-1804)),"")</f>
        <v>https://marpa.madrid/aviso-legal</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Declaración Accesibilidad</v>
      </c>
      <c r="C1814" s="85" t="str" cm="1">
        <f t="array" ref="C1814">IFERROR(INDEX('03.Muestra'!$F$8:$F$42,SMALL(IF("Página Web"='03.Muestra'!$D$8:$D$42,ROW('03.Muestra'!$F$8:$F$42)-MIN(ROW('03.Muestra'!$D$8:$D$42))+1,""),ROW()-1804)),"")</f>
        <v>https://marpa.madrid/accesibilidad</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https://marpa.madrid/sitemap</v>
      </c>
      <c r="D1815" s="99" t="s">
        <v>92</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ref="D1816:D1839" si="95">IF(AND(B1816&lt;&gt;"",C1816&lt;&gt;""),"N/T","")</f>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https://marpa.madrid/</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Prepara tu visita</v>
      </c>
      <c r="C1844" s="85" t="str" cm="1">
        <f t="array" ref="C1844">IFERROR(INDEX('03.Muestra'!$F$8:$F$42,SMALL(IF("Página Web"='03.Muestra'!$D$8:$D$42,ROW('03.Muestra'!$F$8:$F$42)-MIN(ROW('03.Muestra'!$D$8:$D$42))+1,""),ROW()-1842)),"")</f>
        <v>https://marpa.madrid/prepara-tu-visita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11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Organización y funciones</v>
      </c>
      <c r="C1845" s="85" t="str" cm="1">
        <f t="array" ref="C1845">IFERROR(INDEX('03.Muestra'!$F$8:$F$42,SMALL(IF("Página Web"='03.Muestra'!$D$8:$D$42,ROW('03.Muestra'!$F$8:$F$42)-MIN(ROW('03.Muestra'!$D$8:$D$42))+1,""),ROW()-1842)),"")</f>
        <v>https://marpa.madrid/museo/organizacion-y-funciones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Multimedia</v>
      </c>
      <c r="C1846" s="85" t="str" cm="1">
        <f t="array" ref="C1846">IFERROR(INDEX('03.Muestra'!$F$8:$F$42,SMALL(IF("Página Web"='03.Muestra'!$D$8:$D$42,ROW('03.Muestra'!$F$8:$F$42)-MIN(ROW('03.Muestra'!$D$8:$D$42))+1,""),ROW()-1842)),"")</f>
        <v>https://marpa.madrid/actividades/multimedia</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Video</v>
      </c>
      <c r="C1847" s="85" t="str" cm="1">
        <f t="array" ref="C1847">IFERROR(INDEX('03.Muestra'!$F$8:$F$42,SMALL(IF("Página Web"='03.Muestra'!$D$8:$D$42,ROW('03.Muestra'!$F$8:$F$42)-MIN(ROW('03.Muestra'!$D$8:$D$42))+1,""),ROW()-1842)),"")</f>
        <v>https://marpa.madrid/videos/conferencia-muerte-en-tarteso-ciclo-tarteso-al-descubierto</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 de piezas</v>
      </c>
      <c r="C1848" s="85" t="str" cm="1">
        <f t="array" ref="C1848">IFERROR(INDEX('03.Muestra'!$F$8:$F$42,SMALL(IF("Página Web"='03.Muestra'!$D$8:$D$42,ROW('03.Muestra'!$F$8:$F$42)-MIN(ROW('03.Muestra'!$D$8:$D$42))+1,""),ROW()-1842)),"")</f>
        <v>https://marpa.madrid/fondos/buscador-piezas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Biblioteca</v>
      </c>
      <c r="C1849" s="85" t="str" cm="1">
        <f t="array" ref="C1849">IFERROR(INDEX('03.Muestra'!$F$8:$F$42,SMALL(IF("Página Web"='03.Muestra'!$D$8:$D$42,ROW('03.Muestra'!$F$8:$F$42)-MIN(ROW('03.Muestra'!$D$8:$D$42))+1,""),ROW()-1842)),"")</f>
        <v>https://marpa.madrid/investigacion/biblioteca-emeterio-cuadrado</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Publicaciones</v>
      </c>
      <c r="C1850" s="85" t="str" cm="1">
        <f t="array" ref="C1850">IFERROR(INDEX('03.Muestra'!$F$8:$F$42,SMALL(IF("Página Web"='03.Muestra'!$D$8:$D$42,ROW('03.Muestra'!$F$8:$F$42)-MIN(ROW('03.Muestra'!$D$8:$D$42))+1,""),ROW()-1842)),"")</f>
        <v>https://marpa.madrid/investigacion/publicaciones</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Aviso Legal</v>
      </c>
      <c r="C1851" s="85" t="str" cm="1">
        <f t="array" ref="C1851">IFERROR(INDEX('03.Muestra'!$F$8:$F$42,SMALL(IF("Página Web"='03.Muestra'!$D$8:$D$42,ROW('03.Muestra'!$F$8:$F$42)-MIN(ROW('03.Muestra'!$D$8:$D$42))+1,""),ROW()-1842)),"")</f>
        <v>https://marpa.madrid/aviso-legal</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Declaración Accesibilidad</v>
      </c>
      <c r="C1852" s="85" t="str" cm="1">
        <f t="array" ref="C1852">IFERROR(INDEX('03.Muestra'!$F$8:$F$42,SMALL(IF("Página Web"='03.Muestra'!$D$8:$D$42,ROW('03.Muestra'!$F$8:$F$42)-MIN(ROW('03.Muestra'!$D$8:$D$42))+1,""),ROW()-1842)),"")</f>
        <v>https://marpa.madrid/accesibilidad</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https://marpa.madrid/sitemap</v>
      </c>
      <c r="D1853" s="99" t="s">
        <v>104</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ref="D1854:D1877" si="97">IF(AND(B1854&lt;&gt;"",C1854&lt;&gt;""),"N/T","")</f>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https://marpa.madrid/</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Prepara tu visita</v>
      </c>
      <c r="C1882" s="85" t="str" cm="1">
        <f t="array" ref="C1882">IFERROR(INDEX('03.Muestra'!$F$8:$F$42,SMALL(IF("Página Web"='03.Muestra'!$D$8:$D$42,ROW('03.Muestra'!$F$8:$F$42)-MIN(ROW('03.Muestra'!$D$8:$D$42))+1,""),ROW()-1880)),"")</f>
        <v>https://marpa.madrid/prepara-tu-visita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Organización y funciones</v>
      </c>
      <c r="C1883" s="85" t="str" cm="1">
        <f t="array" ref="C1883">IFERROR(INDEX('03.Muestra'!$F$8:$F$42,SMALL(IF("Página Web"='03.Muestra'!$D$8:$D$42,ROW('03.Muestra'!$F$8:$F$42)-MIN(ROW('03.Muestra'!$D$8:$D$42))+1,""),ROW()-1880)),"")</f>
        <v>https://marpa.madrid/museo/organizacion-y-funciones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Multimedia</v>
      </c>
      <c r="C1884" s="85" t="str" cm="1">
        <f t="array" ref="C1884">IFERROR(INDEX('03.Muestra'!$F$8:$F$42,SMALL(IF("Página Web"='03.Muestra'!$D$8:$D$42,ROW('03.Muestra'!$F$8:$F$42)-MIN(ROW('03.Muestra'!$D$8:$D$42))+1,""),ROW()-1880)),"")</f>
        <v>https://marpa.madrid/actividades/multimedia</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Video</v>
      </c>
      <c r="C1885" s="85" t="str" cm="1">
        <f t="array" ref="C1885">IFERROR(INDEX('03.Muestra'!$F$8:$F$42,SMALL(IF("Página Web"='03.Muestra'!$D$8:$D$42,ROW('03.Muestra'!$F$8:$F$42)-MIN(ROW('03.Muestra'!$D$8:$D$42))+1,""),ROW()-1880)),"")</f>
        <v>https://marpa.madrid/videos/conferencia-muerte-en-tarteso-ciclo-tarteso-al-descubierto</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 de piezas</v>
      </c>
      <c r="C1886" s="85" t="str" cm="1">
        <f t="array" ref="C1886">IFERROR(INDEX('03.Muestra'!$F$8:$F$42,SMALL(IF("Página Web"='03.Muestra'!$D$8:$D$42,ROW('03.Muestra'!$F$8:$F$42)-MIN(ROW('03.Muestra'!$D$8:$D$42))+1,""),ROW()-1880)),"")</f>
        <v>https://marpa.madrid/fondos/buscador-piezas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Biblioteca</v>
      </c>
      <c r="C1887" s="85" t="str" cm="1">
        <f t="array" ref="C1887">IFERROR(INDEX('03.Muestra'!$F$8:$F$42,SMALL(IF("Página Web"='03.Muestra'!$D$8:$D$42,ROW('03.Muestra'!$F$8:$F$42)-MIN(ROW('03.Muestra'!$D$8:$D$42))+1,""),ROW()-1880)),"")</f>
        <v>https://marpa.madrid/investigacion/biblioteca-emeterio-cuadrado</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Publicaciones</v>
      </c>
      <c r="C1888" s="85" t="str" cm="1">
        <f t="array" ref="C1888">IFERROR(INDEX('03.Muestra'!$F$8:$F$42,SMALL(IF("Página Web"='03.Muestra'!$D$8:$D$42,ROW('03.Muestra'!$F$8:$F$42)-MIN(ROW('03.Muestra'!$D$8:$D$42))+1,""),ROW()-1880)),"")</f>
        <v>https://marpa.madrid/investigacion/publicaciones</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Aviso Legal</v>
      </c>
      <c r="C1889" s="85" t="str" cm="1">
        <f t="array" ref="C1889">IFERROR(INDEX('03.Muestra'!$F$8:$F$42,SMALL(IF("Página Web"='03.Muestra'!$D$8:$D$42,ROW('03.Muestra'!$F$8:$F$42)-MIN(ROW('03.Muestra'!$D$8:$D$42))+1,""),ROW()-1880)),"")</f>
        <v>https://marpa.madrid/aviso-legal</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Declaración Accesibilidad</v>
      </c>
      <c r="C1890" s="85" t="str" cm="1">
        <f t="array" ref="C1890">IFERROR(INDEX('03.Muestra'!$F$8:$F$42,SMALL(IF("Página Web"='03.Muestra'!$D$8:$D$42,ROW('03.Muestra'!$F$8:$F$42)-MIN(ROW('03.Muestra'!$D$8:$D$42))+1,""),ROW()-1880)),"")</f>
        <v>https://marpa.madrid/accesibilidad</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https://marpa.madrid/sitemap</v>
      </c>
      <c r="D1891" s="99" t="s">
        <v>94</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ref="D1892:D1915" si="99">IF(AND(B1892&lt;&gt;"",C1892&lt;&gt;""),"N/T","")</f>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07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72" priority="727" stopIfTrue="1">
      <formula>ISBLANK(F19)</formula>
    </cfRule>
    <cfRule type="cellIs" dxfId="1071" priority="728" stopIfTrue="1" operator="equal">
      <formula>"Pasa"</formula>
    </cfRule>
    <cfRule type="cellIs" dxfId="1070" priority="729" stopIfTrue="1" operator="equal">
      <formula>"Falla"</formula>
    </cfRule>
    <cfRule type="cellIs" dxfId="1069" priority="730" stopIfTrue="1" operator="equal">
      <formula>"N/A"</formula>
    </cfRule>
    <cfRule type="cellIs" dxfId="1068" priority="731" stopIfTrue="1" operator="equal">
      <formula>"N/T"</formula>
    </cfRule>
    <cfRule type="cellIs" dxfId="1067" priority="732" stopIfTrue="1" operator="equal">
      <formula>"N/D"</formula>
    </cfRule>
  </conditionalFormatting>
  <conditionalFormatting sqref="E741:E775 E779:E813 E817:E851 E855:E889 E893:E927 E931:E965 E1045:E1079 E1083:E1117 E1159:E1193 E1197:E1231 E1235:E1269 E1273:E1307 E1311:E1345 E1349:E1383">
    <cfRule type="cellIs" dxfId="1066" priority="612" stopIfTrue="1" operator="equal">
      <formula>"ERR"</formula>
    </cfRule>
  </conditionalFormatting>
  <conditionalFormatting sqref="E1387:E1421 E1463:E1497 E1501:E1535 E1615:E1649 E1653:E1687 E1691:E1725 E1729:E1763">
    <cfRule type="cellIs" dxfId="1065" priority="521" operator="equal">
      <formula>"ERR"</formula>
    </cfRule>
  </conditionalFormatting>
  <conditionalFormatting sqref="E1767:E1801 E1805:E1839">
    <cfRule type="cellIs" dxfId="1064" priority="472" stopIfTrue="1" operator="equal">
      <formula>"ERR"</formula>
    </cfRule>
  </conditionalFormatting>
  <conditionalFormatting sqref="E969:E1003 E1007:E1042">
    <cfRule type="cellIs" dxfId="1063" priority="453" stopIfTrue="1" operator="equal">
      <formula>"ERR"</formula>
    </cfRule>
  </conditionalFormatting>
  <conditionalFormatting sqref="D1042">
    <cfRule type="expression" dxfId="1062" priority="447" stopIfTrue="1">
      <formula>ISBLANK(D1042)</formula>
    </cfRule>
    <cfRule type="cellIs" dxfId="1061" priority="448" stopIfTrue="1" operator="equal">
      <formula>"Pasa"</formula>
    </cfRule>
    <cfRule type="cellIs" dxfId="1060" priority="449" stopIfTrue="1" operator="equal">
      <formula>"Falla"</formula>
    </cfRule>
    <cfRule type="cellIs" dxfId="1059" priority="450" stopIfTrue="1" operator="equal">
      <formula>"N/A"</formula>
    </cfRule>
    <cfRule type="cellIs" dxfId="1058" priority="451" stopIfTrue="1" operator="equal">
      <formula>"N/T"</formula>
    </cfRule>
    <cfRule type="cellIs" dxfId="1057" priority="452" stopIfTrue="1" operator="equal">
      <formula>"N/D"</formula>
    </cfRule>
  </conditionalFormatting>
  <conditionalFormatting sqref="E1121:E1155">
    <cfRule type="cellIs" dxfId="1056" priority="434" stopIfTrue="1" operator="equal">
      <formula>"ERR"</formula>
    </cfRule>
  </conditionalFormatting>
  <conditionalFormatting sqref="E1425:E1459">
    <cfRule type="cellIs" dxfId="1055" priority="421" operator="equal">
      <formula>"ERR"</formula>
    </cfRule>
  </conditionalFormatting>
  <conditionalFormatting sqref="E1539:E1573 E1577:E1611">
    <cfRule type="cellIs" dxfId="1054" priority="408" operator="equal">
      <formula>"ERR"</formula>
    </cfRule>
  </conditionalFormatting>
  <conditionalFormatting sqref="E1843:E1877">
    <cfRule type="cellIs" dxfId="1053" priority="389" stopIfTrue="1" operator="equal">
      <formula>"ERR"</formula>
    </cfRule>
  </conditionalFormatting>
  <conditionalFormatting sqref="D19:D53">
    <cfRule type="expression" dxfId="1052" priority="371" stopIfTrue="1">
      <formula>ISBLANK(D19)</formula>
    </cfRule>
    <cfRule type="cellIs" dxfId="1051" priority="372" stopIfTrue="1" operator="equal">
      <formula>"Pasa"</formula>
    </cfRule>
    <cfRule type="cellIs" dxfId="1050" priority="373" stopIfTrue="1" operator="equal">
      <formula>"Falla"</formula>
    </cfRule>
    <cfRule type="cellIs" dxfId="1049" priority="374" stopIfTrue="1" operator="equal">
      <formula>"N/A"</formula>
    </cfRule>
    <cfRule type="cellIs" dxfId="1048" priority="375" stopIfTrue="1" operator="equal">
      <formula>"N/T"</formula>
    </cfRule>
    <cfRule type="cellIs" dxfId="1047" priority="376" stopIfTrue="1" operator="equal">
      <formula>"N/D"</formula>
    </cfRule>
  </conditionalFormatting>
  <conditionalFormatting sqref="D19:D53">
    <cfRule type="cellIs" dxfId="1046" priority="370" stopIfTrue="1" operator="equal">
      <formula>"-"</formula>
    </cfRule>
  </conditionalFormatting>
  <conditionalFormatting sqref="D57:D91">
    <cfRule type="expression" dxfId="1045" priority="364" stopIfTrue="1">
      <formula>ISBLANK(D57)</formula>
    </cfRule>
    <cfRule type="cellIs" dxfId="1044" priority="365" stopIfTrue="1" operator="equal">
      <formula>"Pasa"</formula>
    </cfRule>
    <cfRule type="cellIs" dxfId="1043" priority="366" stopIfTrue="1" operator="equal">
      <formula>"Falla"</formula>
    </cfRule>
    <cfRule type="cellIs" dxfId="1042" priority="367" stopIfTrue="1" operator="equal">
      <formula>"N/A"</formula>
    </cfRule>
    <cfRule type="cellIs" dxfId="1041" priority="368" stopIfTrue="1" operator="equal">
      <formula>"N/T"</formula>
    </cfRule>
    <cfRule type="cellIs" dxfId="1040" priority="369" stopIfTrue="1" operator="equal">
      <formula>"N/D"</formula>
    </cfRule>
  </conditionalFormatting>
  <conditionalFormatting sqref="D57:D91">
    <cfRule type="cellIs" dxfId="1039" priority="363" stopIfTrue="1" operator="equal">
      <formula>"-"</formula>
    </cfRule>
  </conditionalFormatting>
  <conditionalFormatting sqref="D95:D129">
    <cfRule type="expression" dxfId="1038" priority="357" stopIfTrue="1">
      <formula>ISBLANK(D95)</formula>
    </cfRule>
    <cfRule type="cellIs" dxfId="1037" priority="358" stopIfTrue="1" operator="equal">
      <formula>"Pasa"</formula>
    </cfRule>
    <cfRule type="cellIs" dxfId="1036" priority="359" stopIfTrue="1" operator="equal">
      <formula>"Falla"</formula>
    </cfRule>
    <cfRule type="cellIs" dxfId="1035" priority="360" stopIfTrue="1" operator="equal">
      <formula>"N/A"</formula>
    </cfRule>
    <cfRule type="cellIs" dxfId="1034" priority="361" stopIfTrue="1" operator="equal">
      <formula>"N/T"</formula>
    </cfRule>
    <cfRule type="cellIs" dxfId="1033" priority="362" stopIfTrue="1" operator="equal">
      <formula>"N/D"</formula>
    </cfRule>
  </conditionalFormatting>
  <conditionalFormatting sqref="D95:D129">
    <cfRule type="cellIs" dxfId="1032" priority="356" stopIfTrue="1" operator="equal">
      <formula>"-"</formula>
    </cfRule>
  </conditionalFormatting>
  <conditionalFormatting sqref="D133:D167">
    <cfRule type="expression" dxfId="1031" priority="350" stopIfTrue="1">
      <formula>ISBLANK(D133)</formula>
    </cfRule>
    <cfRule type="cellIs" dxfId="1030" priority="351" stopIfTrue="1" operator="equal">
      <formula>"Pasa"</formula>
    </cfRule>
    <cfRule type="cellIs" dxfId="1029" priority="352" stopIfTrue="1" operator="equal">
      <formula>"Falla"</formula>
    </cfRule>
    <cfRule type="cellIs" dxfId="1028" priority="353" stopIfTrue="1" operator="equal">
      <formula>"N/A"</formula>
    </cfRule>
    <cfRule type="cellIs" dxfId="1027" priority="354" stopIfTrue="1" operator="equal">
      <formula>"N/T"</formula>
    </cfRule>
    <cfRule type="cellIs" dxfId="1026" priority="355" stopIfTrue="1" operator="equal">
      <formula>"N/D"</formula>
    </cfRule>
  </conditionalFormatting>
  <conditionalFormatting sqref="D133:D167">
    <cfRule type="cellIs" dxfId="1025" priority="349" stopIfTrue="1" operator="equal">
      <formula>"-"</formula>
    </cfRule>
  </conditionalFormatting>
  <conditionalFormatting sqref="D171:D205">
    <cfRule type="expression" dxfId="1024" priority="336" stopIfTrue="1">
      <formula>ISBLANK(D171)</formula>
    </cfRule>
    <cfRule type="cellIs" dxfId="1023" priority="337" stopIfTrue="1" operator="equal">
      <formula>"Pasa"</formula>
    </cfRule>
    <cfRule type="cellIs" dxfId="1022" priority="338" stopIfTrue="1" operator="equal">
      <formula>"Falla"</formula>
    </cfRule>
    <cfRule type="cellIs" dxfId="1021" priority="339" stopIfTrue="1" operator="equal">
      <formula>"N/A"</formula>
    </cfRule>
    <cfRule type="cellIs" dxfId="1020" priority="340" stopIfTrue="1" operator="equal">
      <formula>"N/T"</formula>
    </cfRule>
    <cfRule type="cellIs" dxfId="1019" priority="341" stopIfTrue="1" operator="equal">
      <formula>"N/D"</formula>
    </cfRule>
  </conditionalFormatting>
  <conditionalFormatting sqref="D171:D205">
    <cfRule type="cellIs" dxfId="1018" priority="335" stopIfTrue="1" operator="equal">
      <formula>"-"</formula>
    </cfRule>
  </conditionalFormatting>
  <conditionalFormatting sqref="D209:D243">
    <cfRule type="expression" dxfId="1017" priority="329" stopIfTrue="1">
      <formula>ISBLANK(D209)</formula>
    </cfRule>
    <cfRule type="cellIs" dxfId="1016" priority="330" stopIfTrue="1" operator="equal">
      <formula>"Pasa"</formula>
    </cfRule>
    <cfRule type="cellIs" dxfId="1015" priority="331" stopIfTrue="1" operator="equal">
      <formula>"Falla"</formula>
    </cfRule>
    <cfRule type="cellIs" dxfId="1014" priority="332" stopIfTrue="1" operator="equal">
      <formula>"N/A"</formula>
    </cfRule>
    <cfRule type="cellIs" dxfId="1013" priority="333" stopIfTrue="1" operator="equal">
      <formula>"N/T"</formula>
    </cfRule>
    <cfRule type="cellIs" dxfId="1012" priority="334" stopIfTrue="1" operator="equal">
      <formula>"N/D"</formula>
    </cfRule>
  </conditionalFormatting>
  <conditionalFormatting sqref="D209:D243">
    <cfRule type="cellIs" dxfId="1011" priority="328" stopIfTrue="1" operator="equal">
      <formula>"-"</formula>
    </cfRule>
  </conditionalFormatting>
  <conditionalFormatting sqref="D247:D281">
    <cfRule type="expression" dxfId="1010" priority="322" stopIfTrue="1">
      <formula>ISBLANK(D247)</formula>
    </cfRule>
    <cfRule type="cellIs" dxfId="1009" priority="323" stopIfTrue="1" operator="equal">
      <formula>"Pasa"</formula>
    </cfRule>
    <cfRule type="cellIs" dxfId="1008" priority="324" stopIfTrue="1" operator="equal">
      <formula>"Falla"</formula>
    </cfRule>
    <cfRule type="cellIs" dxfId="1007" priority="325" stopIfTrue="1" operator="equal">
      <formula>"N/A"</formula>
    </cfRule>
    <cfRule type="cellIs" dxfId="1006" priority="326" stopIfTrue="1" operator="equal">
      <formula>"N/T"</formula>
    </cfRule>
    <cfRule type="cellIs" dxfId="1005" priority="327" stopIfTrue="1" operator="equal">
      <formula>"N/D"</formula>
    </cfRule>
  </conditionalFormatting>
  <conditionalFormatting sqref="D247:D281">
    <cfRule type="cellIs" dxfId="1004" priority="321" stopIfTrue="1" operator="equal">
      <formula>"-"</formula>
    </cfRule>
  </conditionalFormatting>
  <conditionalFormatting sqref="D285:D319">
    <cfRule type="expression" dxfId="1003" priority="315" stopIfTrue="1">
      <formula>ISBLANK(D285)</formula>
    </cfRule>
    <cfRule type="cellIs" dxfId="1002" priority="316" stopIfTrue="1" operator="equal">
      <formula>"Pasa"</formula>
    </cfRule>
    <cfRule type="cellIs" dxfId="1001" priority="317" stopIfTrue="1" operator="equal">
      <formula>"Falla"</formula>
    </cfRule>
    <cfRule type="cellIs" dxfId="1000" priority="318" stopIfTrue="1" operator="equal">
      <formula>"N/A"</formula>
    </cfRule>
    <cfRule type="cellIs" dxfId="999" priority="319" stopIfTrue="1" operator="equal">
      <formula>"N/T"</formula>
    </cfRule>
    <cfRule type="cellIs" dxfId="998" priority="320" stopIfTrue="1" operator="equal">
      <formula>"N/D"</formula>
    </cfRule>
  </conditionalFormatting>
  <conditionalFormatting sqref="D285:D319">
    <cfRule type="cellIs" dxfId="997" priority="314" stopIfTrue="1" operator="equal">
      <formula>"-"</formula>
    </cfRule>
  </conditionalFormatting>
  <conditionalFormatting sqref="D323:D357">
    <cfRule type="expression" dxfId="996" priority="308" stopIfTrue="1">
      <formula>ISBLANK(D323)</formula>
    </cfRule>
    <cfRule type="cellIs" dxfId="995" priority="309" stopIfTrue="1" operator="equal">
      <formula>"Pasa"</formula>
    </cfRule>
    <cfRule type="cellIs" dxfId="994" priority="310" stopIfTrue="1" operator="equal">
      <formula>"Falla"</formula>
    </cfRule>
    <cfRule type="cellIs" dxfId="993" priority="311" stopIfTrue="1" operator="equal">
      <formula>"N/A"</formula>
    </cfRule>
    <cfRule type="cellIs" dxfId="992" priority="312" stopIfTrue="1" operator="equal">
      <formula>"N/T"</formula>
    </cfRule>
    <cfRule type="cellIs" dxfId="991" priority="313" stopIfTrue="1" operator="equal">
      <formula>"N/D"</formula>
    </cfRule>
  </conditionalFormatting>
  <conditionalFormatting sqref="D323:D357">
    <cfRule type="cellIs" dxfId="990" priority="307" stopIfTrue="1" operator="equal">
      <formula>"-"</formula>
    </cfRule>
  </conditionalFormatting>
  <conditionalFormatting sqref="D361:D395">
    <cfRule type="expression" dxfId="989" priority="301" stopIfTrue="1">
      <formula>ISBLANK(D361)</formula>
    </cfRule>
    <cfRule type="cellIs" dxfId="988" priority="302" stopIfTrue="1" operator="equal">
      <formula>"Pasa"</formula>
    </cfRule>
    <cfRule type="cellIs" dxfId="987" priority="303" stopIfTrue="1" operator="equal">
      <formula>"Falla"</formula>
    </cfRule>
    <cfRule type="cellIs" dxfId="986" priority="304" stopIfTrue="1" operator="equal">
      <formula>"N/A"</formula>
    </cfRule>
    <cfRule type="cellIs" dxfId="985" priority="305" stopIfTrue="1" operator="equal">
      <formula>"N/T"</formula>
    </cfRule>
    <cfRule type="cellIs" dxfId="984" priority="306" stopIfTrue="1" operator="equal">
      <formula>"N/D"</formula>
    </cfRule>
  </conditionalFormatting>
  <conditionalFormatting sqref="D361:D395">
    <cfRule type="cellIs" dxfId="983" priority="300" stopIfTrue="1" operator="equal">
      <formula>"-"</formula>
    </cfRule>
  </conditionalFormatting>
  <conditionalFormatting sqref="D399:D433">
    <cfRule type="expression" dxfId="982" priority="294" stopIfTrue="1">
      <formula>ISBLANK(D399)</formula>
    </cfRule>
    <cfRule type="cellIs" dxfId="981" priority="295" stopIfTrue="1" operator="equal">
      <formula>"Pasa"</formula>
    </cfRule>
    <cfRule type="cellIs" dxfId="980" priority="296" stopIfTrue="1" operator="equal">
      <formula>"Falla"</formula>
    </cfRule>
    <cfRule type="cellIs" dxfId="979" priority="297" stopIfTrue="1" operator="equal">
      <formula>"N/A"</formula>
    </cfRule>
    <cfRule type="cellIs" dxfId="978" priority="298" stopIfTrue="1" operator="equal">
      <formula>"N/T"</formula>
    </cfRule>
    <cfRule type="cellIs" dxfId="977" priority="299" stopIfTrue="1" operator="equal">
      <formula>"N/D"</formula>
    </cfRule>
  </conditionalFormatting>
  <conditionalFormatting sqref="D399:D433">
    <cfRule type="cellIs" dxfId="976" priority="293" stopIfTrue="1" operator="equal">
      <formula>"-"</formula>
    </cfRule>
  </conditionalFormatting>
  <conditionalFormatting sqref="D437:D471">
    <cfRule type="expression" dxfId="975" priority="287" stopIfTrue="1">
      <formula>ISBLANK(D437)</formula>
    </cfRule>
    <cfRule type="cellIs" dxfId="974" priority="288" stopIfTrue="1" operator="equal">
      <formula>"Pasa"</formula>
    </cfRule>
    <cfRule type="cellIs" dxfId="973" priority="289" stopIfTrue="1" operator="equal">
      <formula>"Falla"</formula>
    </cfRule>
    <cfRule type="cellIs" dxfId="972" priority="290" stopIfTrue="1" operator="equal">
      <formula>"N/A"</formula>
    </cfRule>
    <cfRule type="cellIs" dxfId="971" priority="291" stopIfTrue="1" operator="equal">
      <formula>"N/T"</formula>
    </cfRule>
    <cfRule type="cellIs" dxfId="970" priority="292" stopIfTrue="1" operator="equal">
      <formula>"N/D"</formula>
    </cfRule>
  </conditionalFormatting>
  <conditionalFormatting sqref="D437:D471">
    <cfRule type="cellIs" dxfId="969" priority="286" stopIfTrue="1" operator="equal">
      <formula>"-"</formula>
    </cfRule>
  </conditionalFormatting>
  <conditionalFormatting sqref="D475:D509">
    <cfRule type="expression" dxfId="968" priority="280" stopIfTrue="1">
      <formula>ISBLANK(D475)</formula>
    </cfRule>
    <cfRule type="cellIs" dxfId="967" priority="281" stopIfTrue="1" operator="equal">
      <formula>"Pasa"</formula>
    </cfRule>
    <cfRule type="cellIs" dxfId="966" priority="282" stopIfTrue="1" operator="equal">
      <formula>"Falla"</formula>
    </cfRule>
    <cfRule type="cellIs" dxfId="965" priority="283" stopIfTrue="1" operator="equal">
      <formula>"N/A"</formula>
    </cfRule>
    <cfRule type="cellIs" dxfId="964" priority="284" stopIfTrue="1" operator="equal">
      <formula>"N/T"</formula>
    </cfRule>
    <cfRule type="cellIs" dxfId="963" priority="285" stopIfTrue="1" operator="equal">
      <formula>"N/D"</formula>
    </cfRule>
  </conditionalFormatting>
  <conditionalFormatting sqref="D475:D509">
    <cfRule type="cellIs" dxfId="962" priority="279" stopIfTrue="1" operator="equal">
      <formula>"-"</formula>
    </cfRule>
  </conditionalFormatting>
  <conditionalFormatting sqref="D513:D547">
    <cfRule type="expression" dxfId="961" priority="273" stopIfTrue="1">
      <formula>ISBLANK(D513)</formula>
    </cfRule>
    <cfRule type="cellIs" dxfId="960" priority="274" stopIfTrue="1" operator="equal">
      <formula>"Pasa"</formula>
    </cfRule>
    <cfRule type="cellIs" dxfId="959" priority="275" stopIfTrue="1" operator="equal">
      <formula>"Falla"</formula>
    </cfRule>
    <cfRule type="cellIs" dxfId="958" priority="276" stopIfTrue="1" operator="equal">
      <formula>"N/A"</formula>
    </cfRule>
    <cfRule type="cellIs" dxfId="957" priority="277" stopIfTrue="1" operator="equal">
      <formula>"N/T"</formula>
    </cfRule>
    <cfRule type="cellIs" dxfId="956" priority="278" stopIfTrue="1" operator="equal">
      <formula>"N/D"</formula>
    </cfRule>
  </conditionalFormatting>
  <conditionalFormatting sqref="D513:D547">
    <cfRule type="cellIs" dxfId="955" priority="272" stopIfTrue="1" operator="equal">
      <formula>"-"</formula>
    </cfRule>
  </conditionalFormatting>
  <conditionalFormatting sqref="D551:D585">
    <cfRule type="expression" dxfId="954" priority="266" stopIfTrue="1">
      <formula>ISBLANK(D551)</formula>
    </cfRule>
    <cfRule type="cellIs" dxfId="953" priority="267" stopIfTrue="1" operator="equal">
      <formula>"Pasa"</formula>
    </cfRule>
    <cfRule type="cellIs" dxfId="952" priority="268" stopIfTrue="1" operator="equal">
      <formula>"Falla"</formula>
    </cfRule>
    <cfRule type="cellIs" dxfId="951" priority="269" stopIfTrue="1" operator="equal">
      <formula>"N/A"</formula>
    </cfRule>
    <cfRule type="cellIs" dxfId="950" priority="270" stopIfTrue="1" operator="equal">
      <formula>"N/T"</formula>
    </cfRule>
    <cfRule type="cellIs" dxfId="949" priority="271" stopIfTrue="1" operator="equal">
      <formula>"N/D"</formula>
    </cfRule>
  </conditionalFormatting>
  <conditionalFormatting sqref="D551:D585">
    <cfRule type="cellIs" dxfId="948" priority="265" stopIfTrue="1" operator="equal">
      <formula>"-"</formula>
    </cfRule>
  </conditionalFormatting>
  <conditionalFormatting sqref="D589:D623">
    <cfRule type="expression" dxfId="947" priority="259" stopIfTrue="1">
      <formula>ISBLANK(D589)</formula>
    </cfRule>
    <cfRule type="cellIs" dxfId="946" priority="260" stopIfTrue="1" operator="equal">
      <formula>"Pasa"</formula>
    </cfRule>
    <cfRule type="cellIs" dxfId="945" priority="261" stopIfTrue="1" operator="equal">
      <formula>"Falla"</formula>
    </cfRule>
    <cfRule type="cellIs" dxfId="944" priority="262" stopIfTrue="1" operator="equal">
      <formula>"N/A"</formula>
    </cfRule>
    <cfRule type="cellIs" dxfId="943" priority="263" stopIfTrue="1" operator="equal">
      <formula>"N/T"</formula>
    </cfRule>
    <cfRule type="cellIs" dxfId="942" priority="264" stopIfTrue="1" operator="equal">
      <formula>"N/D"</formula>
    </cfRule>
  </conditionalFormatting>
  <conditionalFormatting sqref="D589:D623">
    <cfRule type="cellIs" dxfId="941" priority="258" stopIfTrue="1" operator="equal">
      <formula>"-"</formula>
    </cfRule>
  </conditionalFormatting>
  <conditionalFormatting sqref="D627:D661">
    <cfRule type="expression" dxfId="940" priority="252" stopIfTrue="1">
      <formula>ISBLANK(D627)</formula>
    </cfRule>
    <cfRule type="cellIs" dxfId="939" priority="253" stopIfTrue="1" operator="equal">
      <formula>"Pasa"</formula>
    </cfRule>
    <cfRule type="cellIs" dxfId="938" priority="254" stopIfTrue="1" operator="equal">
      <formula>"Falla"</formula>
    </cfRule>
    <cfRule type="cellIs" dxfId="937" priority="255" stopIfTrue="1" operator="equal">
      <formula>"N/A"</formula>
    </cfRule>
    <cfRule type="cellIs" dxfId="936" priority="256" stopIfTrue="1" operator="equal">
      <formula>"N/T"</formula>
    </cfRule>
    <cfRule type="cellIs" dxfId="935" priority="257" stopIfTrue="1" operator="equal">
      <formula>"N/D"</formula>
    </cfRule>
  </conditionalFormatting>
  <conditionalFormatting sqref="D627:D661">
    <cfRule type="cellIs" dxfId="934" priority="251" stopIfTrue="1" operator="equal">
      <formula>"-"</formula>
    </cfRule>
  </conditionalFormatting>
  <conditionalFormatting sqref="D665:D699">
    <cfRule type="expression" dxfId="933" priority="245" stopIfTrue="1">
      <formula>ISBLANK(D665)</formula>
    </cfRule>
    <cfRule type="cellIs" dxfId="932" priority="246" stopIfTrue="1" operator="equal">
      <formula>"Pasa"</formula>
    </cfRule>
    <cfRule type="cellIs" dxfId="931" priority="247" stopIfTrue="1" operator="equal">
      <formula>"Falla"</formula>
    </cfRule>
    <cfRule type="cellIs" dxfId="930" priority="248" stopIfTrue="1" operator="equal">
      <formula>"N/A"</formula>
    </cfRule>
    <cfRule type="cellIs" dxfId="929" priority="249" stopIfTrue="1" operator="equal">
      <formula>"N/T"</formula>
    </cfRule>
    <cfRule type="cellIs" dxfId="928" priority="250" stopIfTrue="1" operator="equal">
      <formula>"N/D"</formula>
    </cfRule>
  </conditionalFormatting>
  <conditionalFormatting sqref="D665:D699">
    <cfRule type="cellIs" dxfId="927" priority="244" stopIfTrue="1" operator="equal">
      <formula>"-"</formula>
    </cfRule>
  </conditionalFormatting>
  <conditionalFormatting sqref="D703:D737">
    <cfRule type="expression" dxfId="926" priority="238" stopIfTrue="1">
      <formula>ISBLANK(D703)</formula>
    </cfRule>
    <cfRule type="cellIs" dxfId="925" priority="239" stopIfTrue="1" operator="equal">
      <formula>"Pasa"</formula>
    </cfRule>
    <cfRule type="cellIs" dxfId="924" priority="240" stopIfTrue="1" operator="equal">
      <formula>"Falla"</formula>
    </cfRule>
    <cfRule type="cellIs" dxfId="923" priority="241" stopIfTrue="1" operator="equal">
      <formula>"N/A"</formula>
    </cfRule>
    <cfRule type="cellIs" dxfId="922" priority="242" stopIfTrue="1" operator="equal">
      <formula>"N/T"</formula>
    </cfRule>
    <cfRule type="cellIs" dxfId="921" priority="243" stopIfTrue="1" operator="equal">
      <formula>"N/D"</formula>
    </cfRule>
  </conditionalFormatting>
  <conditionalFormatting sqref="D703:D737">
    <cfRule type="cellIs" dxfId="920" priority="237" stopIfTrue="1" operator="equal">
      <formula>"-"</formula>
    </cfRule>
  </conditionalFormatting>
  <conditionalFormatting sqref="D741:D775">
    <cfRule type="expression" dxfId="919" priority="231" stopIfTrue="1">
      <formula>ISBLANK(D741)</formula>
    </cfRule>
    <cfRule type="cellIs" dxfId="918" priority="232" stopIfTrue="1" operator="equal">
      <formula>"Pasa"</formula>
    </cfRule>
    <cfRule type="cellIs" dxfId="917" priority="233" stopIfTrue="1" operator="equal">
      <formula>"Falla"</formula>
    </cfRule>
    <cfRule type="cellIs" dxfId="916" priority="234" stopIfTrue="1" operator="equal">
      <formula>"N/A"</formula>
    </cfRule>
    <cfRule type="cellIs" dxfId="915" priority="235" stopIfTrue="1" operator="equal">
      <formula>"N/T"</formula>
    </cfRule>
    <cfRule type="cellIs" dxfId="914" priority="236" stopIfTrue="1" operator="equal">
      <formula>"N/D"</formula>
    </cfRule>
  </conditionalFormatting>
  <conditionalFormatting sqref="D741:D775">
    <cfRule type="cellIs" dxfId="913" priority="230" stopIfTrue="1" operator="equal">
      <formula>"-"</formula>
    </cfRule>
  </conditionalFormatting>
  <conditionalFormatting sqref="D779:D813">
    <cfRule type="expression" dxfId="912" priority="224" stopIfTrue="1">
      <formula>ISBLANK(D779)</formula>
    </cfRule>
    <cfRule type="cellIs" dxfId="911" priority="225" stopIfTrue="1" operator="equal">
      <formula>"Pasa"</formula>
    </cfRule>
    <cfRule type="cellIs" dxfId="910" priority="226" stopIfTrue="1" operator="equal">
      <formula>"Falla"</formula>
    </cfRule>
    <cfRule type="cellIs" dxfId="909" priority="227" stopIfTrue="1" operator="equal">
      <formula>"N/A"</formula>
    </cfRule>
    <cfRule type="cellIs" dxfId="908" priority="228" stopIfTrue="1" operator="equal">
      <formula>"N/T"</formula>
    </cfRule>
    <cfRule type="cellIs" dxfId="907" priority="229" stopIfTrue="1" operator="equal">
      <formula>"N/D"</formula>
    </cfRule>
  </conditionalFormatting>
  <conditionalFormatting sqref="D779:D813">
    <cfRule type="cellIs" dxfId="906" priority="223" stopIfTrue="1" operator="equal">
      <formula>"-"</formula>
    </cfRule>
  </conditionalFormatting>
  <conditionalFormatting sqref="D817:D851">
    <cfRule type="expression" dxfId="905" priority="217" stopIfTrue="1">
      <formula>ISBLANK(D817)</formula>
    </cfRule>
    <cfRule type="cellIs" dxfId="904" priority="218" stopIfTrue="1" operator="equal">
      <formula>"Pasa"</formula>
    </cfRule>
    <cfRule type="cellIs" dxfId="903" priority="219" stopIfTrue="1" operator="equal">
      <formula>"Falla"</formula>
    </cfRule>
    <cfRule type="cellIs" dxfId="902" priority="220" stopIfTrue="1" operator="equal">
      <formula>"N/A"</formula>
    </cfRule>
    <cfRule type="cellIs" dxfId="901" priority="221" stopIfTrue="1" operator="equal">
      <formula>"N/T"</formula>
    </cfRule>
    <cfRule type="cellIs" dxfId="900" priority="222" stopIfTrue="1" operator="equal">
      <formula>"N/D"</formula>
    </cfRule>
  </conditionalFormatting>
  <conditionalFormatting sqref="D817:D851">
    <cfRule type="cellIs" dxfId="899" priority="216" stopIfTrue="1" operator="equal">
      <formula>"-"</formula>
    </cfRule>
  </conditionalFormatting>
  <conditionalFormatting sqref="D855:D889">
    <cfRule type="expression" dxfId="898" priority="210" stopIfTrue="1">
      <formula>ISBLANK(D855)</formula>
    </cfRule>
    <cfRule type="cellIs" dxfId="897" priority="211" stopIfTrue="1" operator="equal">
      <formula>"Pasa"</formula>
    </cfRule>
    <cfRule type="cellIs" dxfId="896" priority="212" stopIfTrue="1" operator="equal">
      <formula>"Falla"</formula>
    </cfRule>
    <cfRule type="cellIs" dxfId="895" priority="213" stopIfTrue="1" operator="equal">
      <formula>"N/A"</formula>
    </cfRule>
    <cfRule type="cellIs" dxfId="894" priority="214" stopIfTrue="1" operator="equal">
      <formula>"N/T"</formula>
    </cfRule>
    <cfRule type="cellIs" dxfId="893" priority="215" stopIfTrue="1" operator="equal">
      <formula>"N/D"</formula>
    </cfRule>
  </conditionalFormatting>
  <conditionalFormatting sqref="D855:D889">
    <cfRule type="cellIs" dxfId="892" priority="209" stopIfTrue="1" operator="equal">
      <formula>"-"</formula>
    </cfRule>
  </conditionalFormatting>
  <conditionalFormatting sqref="D893:D927">
    <cfRule type="expression" dxfId="891" priority="203" stopIfTrue="1">
      <formula>ISBLANK(D893)</formula>
    </cfRule>
    <cfRule type="cellIs" dxfId="890" priority="204" stopIfTrue="1" operator="equal">
      <formula>"Pasa"</formula>
    </cfRule>
    <cfRule type="cellIs" dxfId="889" priority="205" stopIfTrue="1" operator="equal">
      <formula>"Falla"</formula>
    </cfRule>
    <cfRule type="cellIs" dxfId="888" priority="206" stopIfTrue="1" operator="equal">
      <formula>"N/A"</formula>
    </cfRule>
    <cfRule type="cellIs" dxfId="887" priority="207" stopIfTrue="1" operator="equal">
      <formula>"N/T"</formula>
    </cfRule>
    <cfRule type="cellIs" dxfId="886" priority="208" stopIfTrue="1" operator="equal">
      <formula>"N/D"</formula>
    </cfRule>
  </conditionalFormatting>
  <conditionalFormatting sqref="D893:D927">
    <cfRule type="cellIs" dxfId="885" priority="202" stopIfTrue="1" operator="equal">
      <formula>"-"</formula>
    </cfRule>
  </conditionalFormatting>
  <conditionalFormatting sqref="D931:D965">
    <cfRule type="expression" dxfId="884" priority="196" stopIfTrue="1">
      <formula>ISBLANK(D931)</formula>
    </cfRule>
    <cfRule type="cellIs" dxfId="883" priority="197" stopIfTrue="1" operator="equal">
      <formula>"Pasa"</formula>
    </cfRule>
    <cfRule type="cellIs" dxfId="882" priority="198" stopIfTrue="1" operator="equal">
      <formula>"Falla"</formula>
    </cfRule>
    <cfRule type="cellIs" dxfId="881" priority="199" stopIfTrue="1" operator="equal">
      <formula>"N/A"</formula>
    </cfRule>
    <cfRule type="cellIs" dxfId="880" priority="200" stopIfTrue="1" operator="equal">
      <formula>"N/T"</formula>
    </cfRule>
    <cfRule type="cellIs" dxfId="879" priority="201" stopIfTrue="1" operator="equal">
      <formula>"N/D"</formula>
    </cfRule>
  </conditionalFormatting>
  <conditionalFormatting sqref="D931:D965">
    <cfRule type="cellIs" dxfId="878" priority="195" stopIfTrue="1" operator="equal">
      <formula>"-"</formula>
    </cfRule>
  </conditionalFormatting>
  <conditionalFormatting sqref="D969:D1003">
    <cfRule type="expression" dxfId="877" priority="189" stopIfTrue="1">
      <formula>ISBLANK(D969)</formula>
    </cfRule>
    <cfRule type="cellIs" dxfId="876" priority="190" stopIfTrue="1" operator="equal">
      <formula>"Pasa"</formula>
    </cfRule>
    <cfRule type="cellIs" dxfId="875" priority="191" stopIfTrue="1" operator="equal">
      <formula>"Falla"</formula>
    </cfRule>
    <cfRule type="cellIs" dxfId="874" priority="192" stopIfTrue="1" operator="equal">
      <formula>"N/A"</formula>
    </cfRule>
    <cfRule type="cellIs" dxfId="873" priority="193" stopIfTrue="1" operator="equal">
      <formula>"N/T"</formula>
    </cfRule>
    <cfRule type="cellIs" dxfId="872" priority="194" stopIfTrue="1" operator="equal">
      <formula>"N/D"</formula>
    </cfRule>
  </conditionalFormatting>
  <conditionalFormatting sqref="D969:D1003">
    <cfRule type="cellIs" dxfId="871" priority="188" stopIfTrue="1" operator="equal">
      <formula>"-"</formula>
    </cfRule>
  </conditionalFormatting>
  <conditionalFormatting sqref="D1007:D1041">
    <cfRule type="expression" dxfId="870" priority="182" stopIfTrue="1">
      <formula>ISBLANK(D1007)</formula>
    </cfRule>
    <cfRule type="cellIs" dxfId="869" priority="183" stopIfTrue="1" operator="equal">
      <formula>"Pasa"</formula>
    </cfRule>
    <cfRule type="cellIs" dxfId="868" priority="184" stopIfTrue="1" operator="equal">
      <formula>"Falla"</formula>
    </cfRule>
    <cfRule type="cellIs" dxfId="867" priority="185" stopIfTrue="1" operator="equal">
      <formula>"N/A"</formula>
    </cfRule>
    <cfRule type="cellIs" dxfId="866" priority="186" stopIfTrue="1" operator="equal">
      <formula>"N/T"</formula>
    </cfRule>
    <cfRule type="cellIs" dxfId="865" priority="187" stopIfTrue="1" operator="equal">
      <formula>"N/D"</formula>
    </cfRule>
  </conditionalFormatting>
  <conditionalFormatting sqref="D1007:D1041">
    <cfRule type="cellIs" dxfId="864" priority="181" stopIfTrue="1" operator="equal">
      <formula>"-"</formula>
    </cfRule>
  </conditionalFormatting>
  <conditionalFormatting sqref="D1045:D1079">
    <cfRule type="expression" dxfId="863" priority="175" stopIfTrue="1">
      <formula>ISBLANK(D1045)</formula>
    </cfRule>
    <cfRule type="cellIs" dxfId="862" priority="176" stopIfTrue="1" operator="equal">
      <formula>"Pasa"</formula>
    </cfRule>
    <cfRule type="cellIs" dxfId="861" priority="177" stopIfTrue="1" operator="equal">
      <formula>"Falla"</formula>
    </cfRule>
    <cfRule type="cellIs" dxfId="860" priority="178" stopIfTrue="1" operator="equal">
      <formula>"N/A"</formula>
    </cfRule>
    <cfRule type="cellIs" dxfId="859" priority="179" stopIfTrue="1" operator="equal">
      <formula>"N/T"</formula>
    </cfRule>
    <cfRule type="cellIs" dxfId="858" priority="180" stopIfTrue="1" operator="equal">
      <formula>"N/D"</formula>
    </cfRule>
  </conditionalFormatting>
  <conditionalFormatting sqref="D1045:D1079">
    <cfRule type="cellIs" dxfId="857" priority="174" stopIfTrue="1" operator="equal">
      <formula>"-"</formula>
    </cfRule>
  </conditionalFormatting>
  <conditionalFormatting sqref="D1083:D1117">
    <cfRule type="expression" dxfId="856" priority="168" stopIfTrue="1">
      <formula>ISBLANK(D1083)</formula>
    </cfRule>
    <cfRule type="cellIs" dxfId="855" priority="169" stopIfTrue="1" operator="equal">
      <formula>"Pasa"</formula>
    </cfRule>
    <cfRule type="cellIs" dxfId="854" priority="170" stopIfTrue="1" operator="equal">
      <formula>"Falla"</formula>
    </cfRule>
    <cfRule type="cellIs" dxfId="853" priority="171" stopIfTrue="1" operator="equal">
      <formula>"N/A"</formula>
    </cfRule>
    <cfRule type="cellIs" dxfId="852" priority="172" stopIfTrue="1" operator="equal">
      <formula>"N/T"</formula>
    </cfRule>
    <cfRule type="cellIs" dxfId="851" priority="173" stopIfTrue="1" operator="equal">
      <formula>"N/D"</formula>
    </cfRule>
  </conditionalFormatting>
  <conditionalFormatting sqref="D1083:D1117">
    <cfRule type="cellIs" dxfId="850" priority="167" stopIfTrue="1" operator="equal">
      <formula>"-"</formula>
    </cfRule>
  </conditionalFormatting>
  <conditionalFormatting sqref="D1121:D1155">
    <cfRule type="expression" dxfId="849" priority="161" stopIfTrue="1">
      <formula>ISBLANK(D1121)</formula>
    </cfRule>
    <cfRule type="cellIs" dxfId="848" priority="162" stopIfTrue="1" operator="equal">
      <formula>"Pasa"</formula>
    </cfRule>
    <cfRule type="cellIs" dxfId="847" priority="163" stopIfTrue="1" operator="equal">
      <formula>"Falla"</formula>
    </cfRule>
    <cfRule type="cellIs" dxfId="846" priority="164" stopIfTrue="1" operator="equal">
      <formula>"N/A"</formula>
    </cfRule>
    <cfRule type="cellIs" dxfId="845" priority="165" stopIfTrue="1" operator="equal">
      <formula>"N/T"</formula>
    </cfRule>
    <cfRule type="cellIs" dxfId="844" priority="166" stopIfTrue="1" operator="equal">
      <formula>"N/D"</formula>
    </cfRule>
  </conditionalFormatting>
  <conditionalFormatting sqref="D1121:D1155">
    <cfRule type="cellIs" dxfId="843" priority="160" stopIfTrue="1" operator="equal">
      <formula>"-"</formula>
    </cfRule>
  </conditionalFormatting>
  <conditionalFormatting sqref="D1159:D1193">
    <cfRule type="expression" dxfId="842" priority="154" stopIfTrue="1">
      <formula>ISBLANK(D1159)</formula>
    </cfRule>
    <cfRule type="cellIs" dxfId="841" priority="155" stopIfTrue="1" operator="equal">
      <formula>"Pasa"</formula>
    </cfRule>
    <cfRule type="cellIs" dxfId="840" priority="156" stopIfTrue="1" operator="equal">
      <formula>"Falla"</formula>
    </cfRule>
    <cfRule type="cellIs" dxfId="839" priority="157" stopIfTrue="1" operator="equal">
      <formula>"N/A"</formula>
    </cfRule>
    <cfRule type="cellIs" dxfId="838" priority="158" stopIfTrue="1" operator="equal">
      <formula>"N/T"</formula>
    </cfRule>
    <cfRule type="cellIs" dxfId="837" priority="159" stopIfTrue="1" operator="equal">
      <formula>"N/D"</formula>
    </cfRule>
  </conditionalFormatting>
  <conditionalFormatting sqref="D1159:D1193">
    <cfRule type="cellIs" dxfId="836" priority="153" stopIfTrue="1" operator="equal">
      <formula>"-"</formula>
    </cfRule>
  </conditionalFormatting>
  <conditionalFormatting sqref="D1197:D1231">
    <cfRule type="expression" dxfId="835" priority="147" stopIfTrue="1">
      <formula>ISBLANK(D1197)</formula>
    </cfRule>
    <cfRule type="cellIs" dxfId="834" priority="148" stopIfTrue="1" operator="equal">
      <formula>"Pasa"</formula>
    </cfRule>
    <cfRule type="cellIs" dxfId="833" priority="149" stopIfTrue="1" operator="equal">
      <formula>"Falla"</formula>
    </cfRule>
    <cfRule type="cellIs" dxfId="832" priority="150" stopIfTrue="1" operator="equal">
      <formula>"N/A"</formula>
    </cfRule>
    <cfRule type="cellIs" dxfId="831" priority="151" stopIfTrue="1" operator="equal">
      <formula>"N/T"</formula>
    </cfRule>
    <cfRule type="cellIs" dxfId="830" priority="152" stopIfTrue="1" operator="equal">
      <formula>"N/D"</formula>
    </cfRule>
  </conditionalFormatting>
  <conditionalFormatting sqref="D1197:D1231">
    <cfRule type="cellIs" dxfId="829" priority="146" stopIfTrue="1" operator="equal">
      <formula>"-"</formula>
    </cfRule>
  </conditionalFormatting>
  <conditionalFormatting sqref="D1235:D1269">
    <cfRule type="expression" dxfId="828" priority="140" stopIfTrue="1">
      <formula>ISBLANK(D1235)</formula>
    </cfRule>
    <cfRule type="cellIs" dxfId="827" priority="141" stopIfTrue="1" operator="equal">
      <formula>"Pasa"</formula>
    </cfRule>
    <cfRule type="cellIs" dxfId="826" priority="142" stopIfTrue="1" operator="equal">
      <formula>"Falla"</formula>
    </cfRule>
    <cfRule type="cellIs" dxfId="825" priority="143" stopIfTrue="1" operator="equal">
      <formula>"N/A"</formula>
    </cfRule>
    <cfRule type="cellIs" dxfId="824" priority="144" stopIfTrue="1" operator="equal">
      <formula>"N/T"</formula>
    </cfRule>
    <cfRule type="cellIs" dxfId="823" priority="145" stopIfTrue="1" operator="equal">
      <formula>"N/D"</formula>
    </cfRule>
  </conditionalFormatting>
  <conditionalFormatting sqref="D1235:D1269">
    <cfRule type="cellIs" dxfId="822" priority="139" stopIfTrue="1" operator="equal">
      <formula>"-"</formula>
    </cfRule>
  </conditionalFormatting>
  <conditionalFormatting sqref="D1273:D1307">
    <cfRule type="expression" dxfId="821" priority="133" stopIfTrue="1">
      <formula>ISBLANK(D1273)</formula>
    </cfRule>
    <cfRule type="cellIs" dxfId="820" priority="134" stopIfTrue="1" operator="equal">
      <formula>"Pasa"</formula>
    </cfRule>
    <cfRule type="cellIs" dxfId="819" priority="135" stopIfTrue="1" operator="equal">
      <formula>"Falla"</formula>
    </cfRule>
    <cfRule type="cellIs" dxfId="818" priority="136" stopIfTrue="1" operator="equal">
      <formula>"N/A"</formula>
    </cfRule>
    <cfRule type="cellIs" dxfId="817" priority="137" stopIfTrue="1" operator="equal">
      <formula>"N/T"</formula>
    </cfRule>
    <cfRule type="cellIs" dxfId="816" priority="138" stopIfTrue="1" operator="equal">
      <formula>"N/D"</formula>
    </cfRule>
  </conditionalFormatting>
  <conditionalFormatting sqref="D1273:D1307">
    <cfRule type="cellIs" dxfId="815" priority="132" stopIfTrue="1" operator="equal">
      <formula>"-"</formula>
    </cfRule>
  </conditionalFormatting>
  <conditionalFormatting sqref="D1311:D1345">
    <cfRule type="expression" dxfId="814" priority="126" stopIfTrue="1">
      <formula>ISBLANK(D1311)</formula>
    </cfRule>
    <cfRule type="cellIs" dxfId="813" priority="127" stopIfTrue="1" operator="equal">
      <formula>"Pasa"</formula>
    </cfRule>
    <cfRule type="cellIs" dxfId="812" priority="128" stopIfTrue="1" operator="equal">
      <formula>"Falla"</formula>
    </cfRule>
    <cfRule type="cellIs" dxfId="811" priority="129" stopIfTrue="1" operator="equal">
      <formula>"N/A"</formula>
    </cfRule>
    <cfRule type="cellIs" dxfId="810" priority="130" stopIfTrue="1" operator="equal">
      <formula>"N/T"</formula>
    </cfRule>
    <cfRule type="cellIs" dxfId="809" priority="131" stopIfTrue="1" operator="equal">
      <formula>"N/D"</formula>
    </cfRule>
  </conditionalFormatting>
  <conditionalFormatting sqref="D1311:D1345">
    <cfRule type="cellIs" dxfId="808" priority="125" stopIfTrue="1" operator="equal">
      <formula>"-"</formula>
    </cfRule>
  </conditionalFormatting>
  <conditionalFormatting sqref="D1349:D1383">
    <cfRule type="expression" dxfId="807" priority="119" stopIfTrue="1">
      <formula>ISBLANK(D1349)</formula>
    </cfRule>
    <cfRule type="cellIs" dxfId="806" priority="120" stopIfTrue="1" operator="equal">
      <formula>"Pasa"</formula>
    </cfRule>
    <cfRule type="cellIs" dxfId="805" priority="121" stopIfTrue="1" operator="equal">
      <formula>"Falla"</formula>
    </cfRule>
    <cfRule type="cellIs" dxfId="804" priority="122" stopIfTrue="1" operator="equal">
      <formula>"N/A"</formula>
    </cfRule>
    <cfRule type="cellIs" dxfId="803" priority="123" stopIfTrue="1" operator="equal">
      <formula>"N/T"</formula>
    </cfRule>
    <cfRule type="cellIs" dxfId="802" priority="124" stopIfTrue="1" operator="equal">
      <formula>"N/D"</formula>
    </cfRule>
  </conditionalFormatting>
  <conditionalFormatting sqref="D1349:D1383">
    <cfRule type="cellIs" dxfId="801" priority="118" stopIfTrue="1" operator="equal">
      <formula>"-"</formula>
    </cfRule>
  </conditionalFormatting>
  <conditionalFormatting sqref="D1387:D1421">
    <cfRule type="expression" dxfId="800" priority="112" stopIfTrue="1">
      <formula>ISBLANK(D1387)</formula>
    </cfRule>
    <cfRule type="cellIs" dxfId="799" priority="113" stopIfTrue="1" operator="equal">
      <formula>"Pasa"</formula>
    </cfRule>
    <cfRule type="cellIs" dxfId="798" priority="114" stopIfTrue="1" operator="equal">
      <formula>"Falla"</formula>
    </cfRule>
    <cfRule type="cellIs" dxfId="797" priority="115" stopIfTrue="1" operator="equal">
      <formula>"N/A"</formula>
    </cfRule>
    <cfRule type="cellIs" dxfId="796" priority="116" stopIfTrue="1" operator="equal">
      <formula>"N/T"</formula>
    </cfRule>
    <cfRule type="cellIs" dxfId="795" priority="117" stopIfTrue="1" operator="equal">
      <formula>"N/D"</formula>
    </cfRule>
  </conditionalFormatting>
  <conditionalFormatting sqref="D1387:D1421">
    <cfRule type="cellIs" dxfId="794" priority="111" stopIfTrue="1" operator="equal">
      <formula>"-"</formula>
    </cfRule>
  </conditionalFormatting>
  <conditionalFormatting sqref="D1425:D1459">
    <cfRule type="expression" dxfId="793" priority="105" stopIfTrue="1">
      <formula>ISBLANK(D1425)</formula>
    </cfRule>
    <cfRule type="cellIs" dxfId="792" priority="106" stopIfTrue="1" operator="equal">
      <formula>"Pasa"</formula>
    </cfRule>
    <cfRule type="cellIs" dxfId="791" priority="107" stopIfTrue="1" operator="equal">
      <formula>"Falla"</formula>
    </cfRule>
    <cfRule type="cellIs" dxfId="790" priority="108" stopIfTrue="1" operator="equal">
      <formula>"N/A"</formula>
    </cfRule>
    <cfRule type="cellIs" dxfId="789" priority="109" stopIfTrue="1" operator="equal">
      <formula>"N/T"</formula>
    </cfRule>
    <cfRule type="cellIs" dxfId="788" priority="110" stopIfTrue="1" operator="equal">
      <formula>"N/D"</formula>
    </cfRule>
  </conditionalFormatting>
  <conditionalFormatting sqref="D1425:D1459">
    <cfRule type="cellIs" dxfId="787" priority="104" stopIfTrue="1" operator="equal">
      <formula>"-"</formula>
    </cfRule>
  </conditionalFormatting>
  <conditionalFormatting sqref="D1463:D1497">
    <cfRule type="expression" dxfId="786" priority="98" stopIfTrue="1">
      <formula>ISBLANK(D1463)</formula>
    </cfRule>
    <cfRule type="cellIs" dxfId="785" priority="99" stopIfTrue="1" operator="equal">
      <formula>"Pasa"</formula>
    </cfRule>
    <cfRule type="cellIs" dxfId="784" priority="100" stopIfTrue="1" operator="equal">
      <formula>"Falla"</formula>
    </cfRule>
    <cfRule type="cellIs" dxfId="783" priority="101" stopIfTrue="1" operator="equal">
      <formula>"N/A"</formula>
    </cfRule>
    <cfRule type="cellIs" dxfId="782" priority="102" stopIfTrue="1" operator="equal">
      <formula>"N/T"</formula>
    </cfRule>
    <cfRule type="cellIs" dxfId="781" priority="103" stopIfTrue="1" operator="equal">
      <formula>"N/D"</formula>
    </cfRule>
  </conditionalFormatting>
  <conditionalFormatting sqref="D1463:D1497">
    <cfRule type="cellIs" dxfId="780" priority="97" stopIfTrue="1" operator="equal">
      <formula>"-"</formula>
    </cfRule>
  </conditionalFormatting>
  <conditionalFormatting sqref="D1501:D1535">
    <cfRule type="expression" dxfId="779" priority="91" stopIfTrue="1">
      <formula>ISBLANK(D1501)</formula>
    </cfRule>
    <cfRule type="cellIs" dxfId="778" priority="92" stopIfTrue="1" operator="equal">
      <formula>"Pasa"</formula>
    </cfRule>
    <cfRule type="cellIs" dxfId="777" priority="93" stopIfTrue="1" operator="equal">
      <formula>"Falla"</formula>
    </cfRule>
    <cfRule type="cellIs" dxfId="776" priority="94" stopIfTrue="1" operator="equal">
      <formula>"N/A"</formula>
    </cfRule>
    <cfRule type="cellIs" dxfId="775" priority="95" stopIfTrue="1" operator="equal">
      <formula>"N/T"</formula>
    </cfRule>
    <cfRule type="cellIs" dxfId="774" priority="96" stopIfTrue="1" operator="equal">
      <formula>"N/D"</formula>
    </cfRule>
  </conditionalFormatting>
  <conditionalFormatting sqref="D1501:D1535">
    <cfRule type="cellIs" dxfId="773" priority="90" stopIfTrue="1" operator="equal">
      <formula>"-"</formula>
    </cfRule>
  </conditionalFormatting>
  <conditionalFormatting sqref="D1539:D1573">
    <cfRule type="expression" dxfId="772" priority="84" stopIfTrue="1">
      <formula>ISBLANK(D1539)</formula>
    </cfRule>
    <cfRule type="cellIs" dxfId="771" priority="85" stopIfTrue="1" operator="equal">
      <formula>"Pasa"</formula>
    </cfRule>
    <cfRule type="cellIs" dxfId="770" priority="86" stopIfTrue="1" operator="equal">
      <formula>"Falla"</formula>
    </cfRule>
    <cfRule type="cellIs" dxfId="769" priority="87" stopIfTrue="1" operator="equal">
      <formula>"N/A"</formula>
    </cfRule>
    <cfRule type="cellIs" dxfId="768" priority="88" stopIfTrue="1" operator="equal">
      <formula>"N/T"</formula>
    </cfRule>
    <cfRule type="cellIs" dxfId="767" priority="89" stopIfTrue="1" operator="equal">
      <formula>"N/D"</formula>
    </cfRule>
  </conditionalFormatting>
  <conditionalFormatting sqref="D1539:D1573">
    <cfRule type="cellIs" dxfId="766" priority="83" stopIfTrue="1" operator="equal">
      <formula>"-"</formula>
    </cfRule>
  </conditionalFormatting>
  <conditionalFormatting sqref="D1577:D1611">
    <cfRule type="expression" dxfId="765" priority="77" stopIfTrue="1">
      <formula>ISBLANK(D1577)</formula>
    </cfRule>
    <cfRule type="cellIs" dxfId="764" priority="78" stopIfTrue="1" operator="equal">
      <formula>"Pasa"</formula>
    </cfRule>
    <cfRule type="cellIs" dxfId="763" priority="79" stopIfTrue="1" operator="equal">
      <formula>"Falla"</formula>
    </cfRule>
    <cfRule type="cellIs" dxfId="762" priority="80" stopIfTrue="1" operator="equal">
      <formula>"N/A"</formula>
    </cfRule>
    <cfRule type="cellIs" dxfId="761" priority="81" stopIfTrue="1" operator="equal">
      <formula>"N/T"</formula>
    </cfRule>
    <cfRule type="cellIs" dxfId="760" priority="82" stopIfTrue="1" operator="equal">
      <formula>"N/D"</formula>
    </cfRule>
  </conditionalFormatting>
  <conditionalFormatting sqref="D1577:D1611">
    <cfRule type="cellIs" dxfId="759" priority="76" stopIfTrue="1" operator="equal">
      <formula>"-"</formula>
    </cfRule>
  </conditionalFormatting>
  <conditionalFormatting sqref="D1615:D1649">
    <cfRule type="expression" dxfId="758" priority="70" stopIfTrue="1">
      <formula>ISBLANK(D1615)</formula>
    </cfRule>
    <cfRule type="cellIs" dxfId="757" priority="71" stopIfTrue="1" operator="equal">
      <formula>"Pasa"</formula>
    </cfRule>
    <cfRule type="cellIs" dxfId="756" priority="72" stopIfTrue="1" operator="equal">
      <formula>"Falla"</formula>
    </cfRule>
    <cfRule type="cellIs" dxfId="755" priority="73" stopIfTrue="1" operator="equal">
      <formula>"N/A"</formula>
    </cfRule>
    <cfRule type="cellIs" dxfId="754" priority="74" stopIfTrue="1" operator="equal">
      <formula>"N/T"</formula>
    </cfRule>
    <cfRule type="cellIs" dxfId="753" priority="75" stopIfTrue="1" operator="equal">
      <formula>"N/D"</formula>
    </cfRule>
  </conditionalFormatting>
  <conditionalFormatting sqref="D1615:D1649">
    <cfRule type="cellIs" dxfId="752" priority="69" stopIfTrue="1" operator="equal">
      <formula>"-"</formula>
    </cfRule>
  </conditionalFormatting>
  <conditionalFormatting sqref="D1653:D1687">
    <cfRule type="expression" dxfId="751" priority="63" stopIfTrue="1">
      <formula>ISBLANK(D1653)</formula>
    </cfRule>
    <cfRule type="cellIs" dxfId="750" priority="64" stopIfTrue="1" operator="equal">
      <formula>"Pasa"</formula>
    </cfRule>
    <cfRule type="cellIs" dxfId="749" priority="65" stopIfTrue="1" operator="equal">
      <formula>"Falla"</formula>
    </cfRule>
    <cfRule type="cellIs" dxfId="748" priority="66" stopIfTrue="1" operator="equal">
      <formula>"N/A"</formula>
    </cfRule>
    <cfRule type="cellIs" dxfId="747" priority="67" stopIfTrue="1" operator="equal">
      <formula>"N/T"</formula>
    </cfRule>
    <cfRule type="cellIs" dxfId="746" priority="68" stopIfTrue="1" operator="equal">
      <formula>"N/D"</formula>
    </cfRule>
  </conditionalFormatting>
  <conditionalFormatting sqref="D1653:D1687">
    <cfRule type="cellIs" dxfId="745" priority="62" stopIfTrue="1" operator="equal">
      <formula>"-"</formula>
    </cfRule>
  </conditionalFormatting>
  <conditionalFormatting sqref="D1691:D1725">
    <cfRule type="expression" dxfId="744" priority="56" stopIfTrue="1">
      <formula>ISBLANK(D1691)</formula>
    </cfRule>
    <cfRule type="cellIs" dxfId="743" priority="57" stopIfTrue="1" operator="equal">
      <formula>"Pasa"</formula>
    </cfRule>
    <cfRule type="cellIs" dxfId="742" priority="58" stopIfTrue="1" operator="equal">
      <formula>"Falla"</formula>
    </cfRule>
    <cfRule type="cellIs" dxfId="741" priority="59" stopIfTrue="1" operator="equal">
      <formula>"N/A"</formula>
    </cfRule>
    <cfRule type="cellIs" dxfId="740" priority="60" stopIfTrue="1" operator="equal">
      <formula>"N/T"</formula>
    </cfRule>
    <cfRule type="cellIs" dxfId="739" priority="61" stopIfTrue="1" operator="equal">
      <formula>"N/D"</formula>
    </cfRule>
  </conditionalFormatting>
  <conditionalFormatting sqref="D1691:D1725">
    <cfRule type="cellIs" dxfId="738" priority="55" stopIfTrue="1" operator="equal">
      <formula>"-"</formula>
    </cfRule>
  </conditionalFormatting>
  <conditionalFormatting sqref="D1729:D1763">
    <cfRule type="expression" dxfId="737" priority="49" stopIfTrue="1">
      <formula>ISBLANK(D1729)</formula>
    </cfRule>
    <cfRule type="cellIs" dxfId="736" priority="50" stopIfTrue="1" operator="equal">
      <formula>"Pasa"</formula>
    </cfRule>
    <cfRule type="cellIs" dxfId="735" priority="51" stopIfTrue="1" operator="equal">
      <formula>"Falla"</formula>
    </cfRule>
    <cfRule type="cellIs" dxfId="734" priority="52" stopIfTrue="1" operator="equal">
      <formula>"N/A"</formula>
    </cfRule>
    <cfRule type="cellIs" dxfId="733" priority="53" stopIfTrue="1" operator="equal">
      <formula>"N/T"</formula>
    </cfRule>
    <cfRule type="cellIs" dxfId="732" priority="54" stopIfTrue="1" operator="equal">
      <formula>"N/D"</formula>
    </cfRule>
  </conditionalFormatting>
  <conditionalFormatting sqref="D1729:D1763">
    <cfRule type="cellIs" dxfId="731" priority="48" stopIfTrue="1" operator="equal">
      <formula>"-"</formula>
    </cfRule>
  </conditionalFormatting>
  <conditionalFormatting sqref="D1767:D1801">
    <cfRule type="expression" dxfId="730" priority="42" stopIfTrue="1">
      <formula>ISBLANK(D1767)</formula>
    </cfRule>
    <cfRule type="cellIs" dxfId="729" priority="43" stopIfTrue="1" operator="equal">
      <formula>"Pasa"</formula>
    </cfRule>
    <cfRule type="cellIs" dxfId="728" priority="44" stopIfTrue="1" operator="equal">
      <formula>"Falla"</formula>
    </cfRule>
    <cfRule type="cellIs" dxfId="727" priority="45" stopIfTrue="1" operator="equal">
      <formula>"N/A"</formula>
    </cfRule>
    <cfRule type="cellIs" dxfId="726" priority="46" stopIfTrue="1" operator="equal">
      <formula>"N/T"</formula>
    </cfRule>
    <cfRule type="cellIs" dxfId="725" priority="47" stopIfTrue="1" operator="equal">
      <formula>"N/D"</formula>
    </cfRule>
  </conditionalFormatting>
  <conditionalFormatting sqref="D1767:D1801">
    <cfRule type="cellIs" dxfId="724" priority="41" stopIfTrue="1" operator="equal">
      <formula>"-"</formula>
    </cfRule>
  </conditionalFormatting>
  <conditionalFormatting sqref="D1805:D1839">
    <cfRule type="expression" dxfId="723" priority="35" stopIfTrue="1">
      <formula>ISBLANK(D1805)</formula>
    </cfRule>
    <cfRule type="cellIs" dxfId="722" priority="36" stopIfTrue="1" operator="equal">
      <formula>"Pasa"</formula>
    </cfRule>
    <cfRule type="cellIs" dxfId="721" priority="37" stopIfTrue="1" operator="equal">
      <formula>"Falla"</formula>
    </cfRule>
    <cfRule type="cellIs" dxfId="720" priority="38" stopIfTrue="1" operator="equal">
      <formula>"N/A"</formula>
    </cfRule>
    <cfRule type="cellIs" dxfId="719" priority="39" stopIfTrue="1" operator="equal">
      <formula>"N/T"</formula>
    </cfRule>
    <cfRule type="cellIs" dxfId="718" priority="40" stopIfTrue="1" operator="equal">
      <formula>"N/D"</formula>
    </cfRule>
  </conditionalFormatting>
  <conditionalFormatting sqref="D1805:D1839">
    <cfRule type="cellIs" dxfId="717" priority="34" stopIfTrue="1" operator="equal">
      <formula>"-"</formula>
    </cfRule>
  </conditionalFormatting>
  <conditionalFormatting sqref="D1843:D1877">
    <cfRule type="expression" dxfId="716" priority="28" stopIfTrue="1">
      <formula>ISBLANK(D1843)</formula>
    </cfRule>
    <cfRule type="cellIs" dxfId="715" priority="29" stopIfTrue="1" operator="equal">
      <formula>"Pasa"</formula>
    </cfRule>
    <cfRule type="cellIs" dxfId="714" priority="30" stopIfTrue="1" operator="equal">
      <formula>"Falla"</formula>
    </cfRule>
    <cfRule type="cellIs" dxfId="713" priority="31" stopIfTrue="1" operator="equal">
      <formula>"N/A"</formula>
    </cfRule>
    <cfRule type="cellIs" dxfId="712" priority="32" stopIfTrue="1" operator="equal">
      <formula>"N/T"</formula>
    </cfRule>
    <cfRule type="cellIs" dxfId="711" priority="33" stopIfTrue="1" operator="equal">
      <formula>"N/D"</formula>
    </cfRule>
  </conditionalFormatting>
  <conditionalFormatting sqref="D1843:D1877">
    <cfRule type="cellIs" dxfId="710" priority="27" stopIfTrue="1" operator="equal">
      <formula>"-"</formula>
    </cfRule>
  </conditionalFormatting>
  <conditionalFormatting sqref="K23">
    <cfRule type="expression" dxfId="709" priority="21" stopIfTrue="1">
      <formula>ISBLANK(K23)</formula>
    </cfRule>
    <cfRule type="cellIs" dxfId="708" priority="22" stopIfTrue="1" operator="equal">
      <formula>"Pasa"</formula>
    </cfRule>
    <cfRule type="cellIs" dxfId="707" priority="23" stopIfTrue="1" operator="equal">
      <formula>"Falla"</formula>
    </cfRule>
    <cfRule type="cellIs" dxfId="706" priority="24" stopIfTrue="1" operator="equal">
      <formula>"N/A"</formula>
    </cfRule>
    <cfRule type="cellIs" dxfId="705" priority="25" stopIfTrue="1" operator="equal">
      <formula>"N/T"</formula>
    </cfRule>
    <cfRule type="cellIs" dxfId="704" priority="26" stopIfTrue="1" operator="equal">
      <formula>"N/D"</formula>
    </cfRule>
  </conditionalFormatting>
  <conditionalFormatting sqref="K24">
    <cfRule type="expression" dxfId="703" priority="15" stopIfTrue="1">
      <formula>ISBLANK(K24)</formula>
    </cfRule>
    <cfRule type="cellIs" dxfId="702" priority="16" stopIfTrue="1" operator="equal">
      <formula>"Pasa"</formula>
    </cfRule>
    <cfRule type="cellIs" dxfId="701" priority="17" stopIfTrue="1" operator="equal">
      <formula>"Falla"</formula>
    </cfRule>
    <cfRule type="cellIs" dxfId="700" priority="18" stopIfTrue="1" operator="equal">
      <formula>"N/A"</formula>
    </cfRule>
    <cfRule type="cellIs" dxfId="699" priority="19" stopIfTrue="1" operator="equal">
      <formula>"N/T"</formula>
    </cfRule>
    <cfRule type="cellIs" dxfId="698" priority="20" stopIfTrue="1" operator="equal">
      <formula>"N/D"</formula>
    </cfRule>
  </conditionalFormatting>
  <conditionalFormatting sqref="E1881:E1915">
    <cfRule type="cellIs" dxfId="697" priority="8" stopIfTrue="1" operator="equal">
      <formula>"ERR"</formula>
    </cfRule>
  </conditionalFormatting>
  <conditionalFormatting sqref="D1881:D1915">
    <cfRule type="expression" dxfId="696" priority="2" stopIfTrue="1">
      <formula>ISBLANK(D1881)</formula>
    </cfRule>
    <cfRule type="cellIs" dxfId="695" priority="3" stopIfTrue="1" operator="equal">
      <formula>"Pasa"</formula>
    </cfRule>
    <cfRule type="cellIs" dxfId="694" priority="4" stopIfTrue="1" operator="equal">
      <formula>"Falla"</formula>
    </cfRule>
    <cfRule type="cellIs" dxfId="693" priority="5" stopIfTrue="1" operator="equal">
      <formula>"N/A"</formula>
    </cfRule>
    <cfRule type="cellIs" dxfId="692" priority="6" stopIfTrue="1" operator="equal">
      <formula>"N/T"</formula>
    </cfRule>
    <cfRule type="cellIs" dxfId="691" priority="7" stopIfTrue="1" operator="equal">
      <formula>"N/D"</formula>
    </cfRule>
  </conditionalFormatting>
  <conditionalFormatting sqref="D1881:D1915">
    <cfRule type="cellIs" dxfId="69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2026-06-24T07:58:55Z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