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codeName="ThisWorkbook" defaultThemeVersion="124226"/>
  <mc:AlternateContent xmlns:mc="http://schemas.openxmlformats.org/markup-compatibility/2006">
    <mc:Choice Requires="x15">
      <x15ac:absPath xmlns:x15ac="http://schemas.microsoft.com/office/spreadsheetml/2010/11/ac" url="/Users/spereale/Downloads/"/>
    </mc:Choice>
  </mc:AlternateContent>
  <xr:revisionPtr revIDLastSave="0" documentId="8_{4DDB9256-D8F8-C94D-9FD1-EDEDEC435AE1}" xr6:coauthVersionLast="47" xr6:coauthVersionMax="47" xr10:uidLastSave="{00000000-0000-0000-0000-000000000000}"/>
  <bookViews>
    <workbookView xWindow="0" yWindow="500" windowWidth="23260" windowHeight="1382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21" i="14" l="1"/>
  <c r="D720" i="14"/>
  <c r="D719" i="14"/>
  <c r="D718" i="14"/>
  <c r="D717" i="14"/>
  <c r="D683" i="14"/>
  <c r="D682" i="14"/>
  <c r="D681" i="14"/>
  <c r="D680" i="14"/>
  <c r="D679" i="14"/>
  <c r="D645" i="14"/>
  <c r="D644" i="14"/>
  <c r="D643" i="14"/>
  <c r="D642" i="14"/>
  <c r="D641" i="14"/>
  <c r="D607" i="14"/>
  <c r="D606" i="14"/>
  <c r="D605" i="14"/>
  <c r="D604" i="14"/>
  <c r="D603" i="14"/>
  <c r="D569" i="14"/>
  <c r="D568" i="14"/>
  <c r="D567" i="14"/>
  <c r="D566" i="14"/>
  <c r="D565" i="14"/>
  <c r="D531" i="14"/>
  <c r="D530" i="14"/>
  <c r="D529" i="14"/>
  <c r="D528" i="14"/>
  <c r="D527" i="14"/>
  <c r="D493" i="14"/>
  <c r="D492" i="14"/>
  <c r="D491" i="14"/>
  <c r="D490" i="14"/>
  <c r="D489" i="14"/>
  <c r="D455" i="14"/>
  <c r="D454" i="14"/>
  <c r="D453" i="14"/>
  <c r="D452" i="14"/>
  <c r="D451" i="14"/>
  <c r="D417" i="14"/>
  <c r="D416" i="14"/>
  <c r="D415" i="14"/>
  <c r="D414" i="14"/>
  <c r="D413" i="14"/>
  <c r="D379" i="14"/>
  <c r="D378" i="14"/>
  <c r="D377" i="14"/>
  <c r="D376" i="14"/>
  <c r="D375" i="14"/>
  <c r="D341" i="14"/>
  <c r="D340" i="14"/>
  <c r="D339" i="14"/>
  <c r="D338" i="14"/>
  <c r="D337" i="14"/>
  <c r="D303" i="14"/>
  <c r="D302" i="14"/>
  <c r="D301" i="14"/>
  <c r="D300" i="14"/>
  <c r="D299" i="14"/>
  <c r="D265" i="14"/>
  <c r="D264" i="14"/>
  <c r="D263" i="14"/>
  <c r="D262" i="14"/>
  <c r="D261" i="14"/>
  <c r="D227" i="14"/>
  <c r="D226" i="14"/>
  <c r="D225" i="14"/>
  <c r="D224" i="14"/>
  <c r="D223" i="14"/>
  <c r="D189" i="14"/>
  <c r="D188" i="14"/>
  <c r="D187" i="14"/>
  <c r="D186" i="14"/>
  <c r="D185" i="14"/>
  <c r="D151" i="14"/>
  <c r="D150" i="14"/>
  <c r="D149" i="14"/>
  <c r="D148" i="14"/>
  <c r="D147" i="14"/>
  <c r="D113" i="14"/>
  <c r="D112" i="14"/>
  <c r="D111" i="14"/>
  <c r="D110" i="14"/>
  <c r="D109" i="14"/>
  <c r="D75" i="14"/>
  <c r="D74" i="14"/>
  <c r="D73" i="14"/>
  <c r="D72" i="14"/>
  <c r="D71" i="14"/>
  <c r="D37" i="14"/>
  <c r="D36" i="14"/>
  <c r="D35" i="14"/>
  <c r="D34" i="14"/>
  <c r="D33" i="14"/>
  <c r="D113" i="13"/>
  <c r="D112" i="13"/>
  <c r="D111" i="13"/>
  <c r="D110" i="13"/>
  <c r="D109" i="13"/>
  <c r="D75" i="13"/>
  <c r="D74" i="13"/>
  <c r="D73" i="13"/>
  <c r="D72" i="13"/>
  <c r="D71" i="13"/>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304" i="15"/>
  <c r="D224" i="5"/>
  <c r="D228" i="5"/>
  <c r="D139" i="21"/>
  <c r="D238" i="5"/>
  <c r="D1253" i="22"/>
  <c r="D157" i="14"/>
  <c r="D1165" i="21"/>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543" i="14"/>
  <c r="D50" i="15"/>
  <c r="D150" i="15"/>
  <c r="D162" i="15"/>
  <c r="D185" i="15"/>
  <c r="D3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113" i="15"/>
  <c r="D114"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717"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46" i="14"/>
  <c r="D691" i="14"/>
  <c r="D50" i="22"/>
  <c r="D42" i="22"/>
  <c r="D41" i="13"/>
  <c r="D45" i="13"/>
  <c r="D49" i="13"/>
  <c r="D53" i="13"/>
  <c r="D76" i="13"/>
  <c r="D80" i="13"/>
  <c r="D84" i="13"/>
  <c r="D88"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85" i="14"/>
  <c r="D381" i="14"/>
  <c r="D468" i="14"/>
  <c r="D460" i="14"/>
  <c r="D545" i="14"/>
  <c r="D537"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232" i="14"/>
  <c r="D229" i="14"/>
  <c r="D275" i="14"/>
  <c r="D267" i="14"/>
  <c r="D391" i="14"/>
  <c r="D384" i="14"/>
  <c r="D380"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202" i="14"/>
  <c r="D194" i="14"/>
  <c r="D228" i="14"/>
  <c r="D274" i="14"/>
  <c r="D266" i="14"/>
  <c r="D319" i="14"/>
  <c r="D316" i="14"/>
  <c r="D315" i="14"/>
  <c r="D312" i="14"/>
  <c r="D311" i="14"/>
  <c r="D308" i="14"/>
  <c r="D307" i="14"/>
  <c r="D304" i="14"/>
  <c r="D392" i="14"/>
  <c r="D430" i="14"/>
  <c r="D426" i="14"/>
  <c r="D422" i="14"/>
  <c r="D418" i="14"/>
  <c r="D464" i="14"/>
  <c r="D617" i="14"/>
  <c r="D609"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29"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703" i="14"/>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AI26" i="9" a="1"/>
  <c r="AJ27" i="9" a="1"/>
  <c r="AX24" i="9" a="1"/>
  <c r="AP26" i="9" a="1"/>
  <c r="BW20" i="9" a="1"/>
  <c r="M21" i="9" a="1"/>
  <c r="BM26" i="9" a="1"/>
  <c r="CL24" i="9" a="1"/>
  <c r="BW21" i="9" a="1"/>
  <c r="BN27" i="9" a="1"/>
  <c r="AQ26" i="9" a="1"/>
  <c r="U20" i="9" a="1"/>
  <c r="BJ30" i="9" a="1"/>
  <c r="L23" i="9" a="1"/>
  <c r="X27" i="9" a="1"/>
  <c r="AF30" i="9" a="1"/>
  <c r="AU30" i="9" a="1"/>
  <c r="CN22" i="9" a="1"/>
  <c r="CA26" i="9" a="1"/>
  <c r="CL26" i="9" a="1"/>
  <c r="AC24" i="9" a="1"/>
  <c r="BR23" i="9" a="1"/>
  <c r="CG24" i="9" a="1"/>
  <c r="H25" i="9" a="1"/>
  <c r="CB32" i="9" a="1"/>
  <c r="BT26" i="9" a="1"/>
  <c r="AC21" i="9" a="1"/>
  <c r="CM30" i="9" a="1"/>
  <c r="BS20" i="9" a="1"/>
  <c r="AA21" i="9" a="1"/>
  <c r="BY31" i="9" a="1"/>
  <c r="M28" i="9" a="1"/>
  <c r="BB32" i="9" a="1"/>
  <c r="BI29" i="9" a="1"/>
  <c r="BJ23" i="9" a="1"/>
  <c r="R31" i="9" a="1"/>
  <c r="AW20" i="9" a="1"/>
  <c r="R21" i="9" a="1"/>
  <c r="K1730" i="22"/>
  <c r="AO30" i="9" a="1"/>
  <c r="U22" i="9" a="1"/>
  <c r="AT23" i="9" a="1"/>
  <c r="AQ32" i="9" a="1"/>
  <c r="AG29" i="9" a="1"/>
  <c r="BV24" i="9" a="1"/>
  <c r="CQ21" i="9" a="1"/>
  <c r="BC26" i="9" a="1"/>
  <c r="BT29" i="9" a="1"/>
  <c r="BK29" i="9" a="1"/>
  <c r="AF26" i="9" a="1"/>
  <c r="BZ28" i="9" a="1"/>
  <c r="BW30" i="9" a="1"/>
  <c r="CE22" i="9" a="1"/>
  <c r="W33" i="9" a="1"/>
  <c r="BW25" i="9" a="1"/>
  <c r="BP24" i="9" a="1"/>
  <c r="BE28" i="9" a="1"/>
  <c r="CE23" i="9" a="1"/>
  <c r="CJ21" i="9" a="1"/>
  <c r="BI24" i="9" a="1"/>
  <c r="AO27" i="9" a="1"/>
  <c r="T32" i="9" a="1"/>
  <c r="BZ22" i="9" a="1"/>
  <c r="BE31" i="9" a="1"/>
  <c r="R24" i="9" a="1"/>
  <c r="CN32" i="9" a="1"/>
  <c r="K58" i="13"/>
  <c r="AP28" i="9" a="1"/>
  <c r="BG30" i="9" a="1"/>
  <c r="CO24" i="9" a="1"/>
  <c r="AS29" i="9" a="1"/>
  <c r="AZ24" i="9" a="1"/>
  <c r="AY32" i="9" a="1"/>
  <c r="CK20" i="9" a="1"/>
  <c r="CN27" i="9" a="1"/>
  <c r="BC32" i="9" a="1"/>
  <c r="BX28" i="9" a="1"/>
  <c r="CG27" i="9" a="1"/>
  <c r="K1578" i="22"/>
  <c r="AF25" i="9" a="1"/>
  <c r="AE29" i="9" a="1"/>
  <c r="G33" i="9" a="1"/>
  <c r="AX27" i="9" a="1"/>
  <c r="BQ24" i="9" a="1"/>
  <c r="AT32" i="9" a="1"/>
  <c r="AK20" i="9" a="1"/>
  <c r="AU27" i="9" a="1"/>
  <c r="AA29" i="9" a="1"/>
  <c r="CO32" i="9" a="1"/>
  <c r="E25" i="9" a="1"/>
  <c r="BY27" i="9" a="1"/>
  <c r="M29" i="9" a="1"/>
  <c r="Z26" i="9" a="1"/>
  <c r="BP25" i="9" a="1"/>
  <c r="BM23" i="9" a="1"/>
  <c r="BZ25" i="9" a="1"/>
  <c r="BK23" i="9" a="1"/>
  <c r="BU20" i="9" a="1"/>
  <c r="BE20" i="9" a="1"/>
  <c r="K286" i="22"/>
  <c r="L27" i="9" a="1"/>
  <c r="G21" i="9" a="1"/>
  <c r="BD20" i="9" a="1"/>
  <c r="I20" i="9" a="1"/>
  <c r="K362" i="14"/>
  <c r="CJ22" i="9" a="1"/>
  <c r="K58" i="22"/>
  <c r="K400" i="22"/>
  <c r="BP20" i="9" a="1"/>
  <c r="BL22" i="9" a="1"/>
  <c r="CM21" i="9" a="1"/>
  <c r="J25" i="9" a="1"/>
  <c r="BW22" i="9" a="1"/>
  <c r="BR31" i="9" a="1"/>
  <c r="CM24" i="9" a="1"/>
  <c r="Z32" i="9" a="1"/>
  <c r="BY26" i="9" a="1"/>
  <c r="CA22" i="9" a="1"/>
  <c r="BM28" i="9" a="1"/>
  <c r="BN24" i="9" a="1"/>
  <c r="AH22" i="9" a="1"/>
  <c r="Q30" i="9" a="1"/>
  <c r="Z24" i="9" a="1"/>
  <c r="AL29" i="9" a="1"/>
  <c r="AP30" i="9" a="1"/>
  <c r="BJ31" i="9" a="1"/>
  <c r="CE20" i="9" a="1"/>
  <c r="AF29" i="9" a="1"/>
  <c r="AV22" i="9" a="1"/>
  <c r="AX30" i="9" a="1"/>
  <c r="BM22" i="9" a="1"/>
  <c r="CC24" i="9" a="1"/>
  <c r="BZ30" i="9" a="1"/>
  <c r="CH27" i="9" a="1"/>
  <c r="BC24" i="9" a="1"/>
  <c r="BY32" i="9" a="1"/>
  <c r="BW29" i="9" a="1"/>
  <c r="K400" i="14"/>
  <c r="AH26" i="9" a="1"/>
  <c r="V30" i="9" a="1"/>
  <c r="CB33" i="9" a="1"/>
  <c r="CJ32" i="9" a="1"/>
  <c r="BX26" i="9" a="1"/>
  <c r="CA21" i="9" a="1"/>
  <c r="AP22" i="9" a="1"/>
  <c r="AP32" i="9" a="1"/>
  <c r="P25" i="9" a="1"/>
  <c r="CC21" i="9" a="1"/>
  <c r="X28" i="9" a="1"/>
  <c r="AY25" i="9" a="1"/>
  <c r="Y23" i="9" a="1"/>
  <c r="AI29" i="9" a="1"/>
  <c r="X23" i="9" a="1"/>
  <c r="BU32" i="9" a="1"/>
  <c r="BL20" i="9" a="1"/>
  <c r="AK25" i="9" a="1"/>
  <c r="S25" i="9" a="1"/>
  <c r="K134" i="15"/>
  <c r="CO20" i="9" a="1"/>
  <c r="K286" i="14"/>
  <c r="BD25" i="9" a="1"/>
  <c r="CA31" i="9" a="1"/>
  <c r="BE22" i="9" a="1"/>
  <c r="BV33" i="9" a="1"/>
  <c r="BB31" i="9" a="1"/>
  <c r="K742" i="22"/>
  <c r="CF33" i="9" a="1"/>
  <c r="AT28" i="9" a="1"/>
  <c r="CH20" i="9" a="1"/>
  <c r="K894" i="22"/>
  <c r="S26" i="9" a="1"/>
  <c r="BT20" i="9" a="1"/>
  <c r="K134" i="5"/>
  <c r="Z25" i="9" a="1"/>
  <c r="CD25" i="9" a="1"/>
  <c r="R26" i="9" a="1"/>
  <c r="R28" i="9" a="1"/>
  <c r="AO21" i="9" a="1"/>
  <c r="F33" i="9" a="1"/>
  <c r="BA33" i="9" a="1"/>
  <c r="BN21" i="9" a="1"/>
  <c r="BR25" i="9" a="1"/>
  <c r="BH27" i="9" a="1"/>
  <c r="AC28" i="9" a="1"/>
  <c r="O24" i="9" a="1"/>
  <c r="AH24" i="9" a="1"/>
  <c r="BH23" i="9" a="1"/>
  <c r="AU28" i="9" a="1"/>
  <c r="CH21" i="9" a="1"/>
  <c r="I25" i="9" a="1"/>
  <c r="CB31" i="9" a="1"/>
  <c r="K1160" i="22"/>
  <c r="AH32" i="9" a="1"/>
  <c r="I24" i="9" a="1"/>
  <c r="AR33" i="9" a="1"/>
  <c r="AB32" i="9" a="1"/>
  <c r="BS25" i="9" a="1"/>
  <c r="CP24" i="9" a="1"/>
  <c r="L29" i="9" a="1"/>
  <c r="CB26" i="9" a="1"/>
  <c r="AS27" i="9" a="1"/>
  <c r="F21" i="9" a="1"/>
  <c r="G23" i="9" a="1"/>
  <c r="U29" i="9" a="1"/>
  <c r="W25" i="9" a="1"/>
  <c r="K172" i="15"/>
  <c r="BH33" i="9" a="1"/>
  <c r="O28" i="9" a="1"/>
  <c r="BG26" i="9" a="1"/>
  <c r="AP20" i="9" a="1"/>
  <c r="K29" i="9" a="1"/>
  <c r="BW24" i="9" a="1"/>
  <c r="AD30" i="9" a="1"/>
  <c r="H24" i="9" a="1"/>
  <c r="Q31" i="9" a="1"/>
  <c r="BR32" i="9" a="1"/>
  <c r="CF22" i="9" a="1"/>
  <c r="M25" i="9" a="1"/>
  <c r="CQ31" i="9" a="1"/>
  <c r="K248" i="22"/>
  <c r="Q21" i="9" a="1"/>
  <c r="H27" i="9" a="1"/>
  <c r="AO31" i="9" a="1"/>
  <c r="N30" i="9" a="1"/>
  <c r="O20" i="9" a="1"/>
  <c r="AB28" i="9" a="1"/>
  <c r="AC33" i="9" a="1"/>
  <c r="AK33" i="9" a="1"/>
  <c r="V27" i="9" a="1"/>
  <c r="BF22" i="9" a="1"/>
  <c r="AX31" i="9" a="1"/>
  <c r="F23" i="9" a="1"/>
  <c r="M26" i="9" a="1"/>
  <c r="AW33" i="9" a="1"/>
  <c r="L24" i="9" a="1"/>
  <c r="CP29" i="9" a="1"/>
  <c r="J32" i="9" a="1"/>
  <c r="BZ27" i="9" a="1"/>
  <c r="AU23" i="9" a="1"/>
  <c r="CL30" i="9" a="1"/>
  <c r="BZ20" i="9" a="1"/>
  <c r="E26" i="9" a="1"/>
  <c r="AG30" i="9" a="1"/>
  <c r="AW26" i="9" a="1"/>
  <c r="T23" i="9" a="1"/>
  <c r="K628" i="14"/>
  <c r="BB33" i="9" a="1"/>
  <c r="BD21" i="9" a="1"/>
  <c r="K210" i="22"/>
  <c r="AI28" i="9" a="1"/>
  <c r="BG28" i="9" a="1"/>
  <c r="BI32" i="9" a="1"/>
  <c r="K666" i="14"/>
  <c r="BX33" i="9" a="1"/>
  <c r="CD31" i="9" a="1"/>
  <c r="CH23" i="9" a="1"/>
  <c r="BC28" i="9" a="1"/>
  <c r="AQ23" i="9" a="1"/>
  <c r="K1122" i="22"/>
  <c r="AE20" i="9" a="1"/>
  <c r="AF23" i="9" a="1"/>
  <c r="BN30" i="9" a="1"/>
  <c r="CC25" i="9" a="1"/>
  <c r="AG21" i="9" a="1"/>
  <c r="BP27" i="9" a="1"/>
  <c r="AD25" i="9" a="1"/>
  <c r="BE26" i="9" a="1"/>
  <c r="BK26" i="9" a="1"/>
  <c r="K96" i="13"/>
  <c r="AV21" i="9" a="1"/>
  <c r="BV28" i="9" a="1"/>
  <c r="CL23" i="9" a="1"/>
  <c r="U28" i="9" a="1"/>
  <c r="AG28" i="9" a="1"/>
  <c r="L33" i="9" a="1"/>
  <c r="AJ30" i="9" a="1"/>
  <c r="L22" i="9" a="1"/>
  <c r="AO22" i="9" a="1"/>
  <c r="G26" i="9" a="1"/>
  <c r="CP28" i="9" a="1"/>
  <c r="K1198" i="22"/>
  <c r="AZ32" i="9" a="1"/>
  <c r="CA32" i="9" a="1"/>
  <c r="BI21" i="9" a="1"/>
  <c r="X24" i="9" a="1"/>
  <c r="BV21" i="9" a="1"/>
  <c r="BE30" i="9" a="1"/>
  <c r="AZ26" i="9" a="1"/>
  <c r="AI27" i="9" a="1"/>
  <c r="BI28" i="9" a="1"/>
  <c r="AL31" i="9" a="1"/>
  <c r="AN25" i="9" a="1"/>
  <c r="BA25" i="9" a="1"/>
  <c r="CB25" i="9" a="1"/>
  <c r="J21" i="9" a="1"/>
  <c r="CB23" i="9" a="1"/>
  <c r="AG32" i="9" a="1"/>
  <c r="U21" i="9" a="1"/>
  <c r="M23" i="9" a="1"/>
  <c r="S32" i="9" a="1"/>
  <c r="R20" i="9" a="1"/>
  <c r="CL21" i="9" a="1"/>
  <c r="AI24" i="9" a="1"/>
  <c r="AJ31" i="9" a="1"/>
  <c r="CJ23" i="9" a="1"/>
  <c r="AJ29" i="9" a="1"/>
  <c r="N20" i="9" a="1"/>
  <c r="BO27" i="9" a="1"/>
  <c r="K704" i="22"/>
  <c r="BO29" i="9" a="1"/>
  <c r="AF33" i="9" a="1"/>
  <c r="AJ28" i="9" a="1"/>
  <c r="U31" i="9" a="1"/>
  <c r="BB24" i="9" a="1"/>
  <c r="BL30" i="9" a="1"/>
  <c r="AB24" i="9" a="1"/>
  <c r="BY23" i="9" a="1"/>
  <c r="CK33" i="9" a="1"/>
  <c r="AU33" i="9" a="1"/>
  <c r="AA25" i="9" a="1"/>
  <c r="CI25" i="9" a="1"/>
  <c r="CO26" i="9" a="1"/>
  <c r="BJ29" i="9" a="1"/>
  <c r="BV31" i="9" a="1"/>
  <c r="AW27" i="9" a="1"/>
  <c r="AD21" i="9" a="1"/>
  <c r="CL29" i="9" a="1"/>
  <c r="AY24" i="9" a="1"/>
  <c r="CI24" i="9" a="1"/>
  <c r="AZ21" i="9" a="1"/>
  <c r="AS26" i="9" a="1"/>
  <c r="CM33" i="9" a="1"/>
  <c r="BL24" i="9" a="1"/>
  <c r="CE29" i="9" a="1"/>
  <c r="AJ33" i="9" a="1"/>
  <c r="AM29" i="9" a="1"/>
  <c r="E27" i="9" a="1"/>
  <c r="Z21" i="9" a="1"/>
  <c r="CP32" i="9" a="1"/>
  <c r="CB29" i="9" a="1"/>
  <c r="AU22" i="9" a="1"/>
  <c r="AY28" i="9" a="1"/>
  <c r="K1388" i="22"/>
  <c r="BR30" i="9" a="1"/>
  <c r="H28" i="9" a="1"/>
  <c r="CK23" i="9" a="1"/>
  <c r="AM28" i="9" a="1"/>
  <c r="AS31" i="9" a="1"/>
  <c r="AZ30" i="9" a="1"/>
  <c r="CH30" i="9" a="1"/>
  <c r="AE27" i="9" a="1"/>
  <c r="AO28" i="9" a="1"/>
  <c r="Y30" i="9" a="1"/>
  <c r="J27" i="9" a="1"/>
  <c r="BA30" i="9" a="1"/>
  <c r="BF25" i="9" a="1"/>
  <c r="P28" i="9" a="1"/>
  <c r="BM32" i="9" a="1"/>
  <c r="BY22" i="9" a="1"/>
  <c r="BU28" i="9" a="1"/>
  <c r="AV26" i="9" a="1"/>
  <c r="S23" i="9" a="1"/>
  <c r="AL21" i="9" a="1"/>
  <c r="BX20" i="9" a="1"/>
  <c r="E24" i="9" a="1"/>
  <c r="K172" i="22"/>
  <c r="BH21" i="9" a="1"/>
  <c r="BZ32" i="9" a="1"/>
  <c r="AC26" i="9" a="1"/>
  <c r="BQ29" i="9" a="1"/>
  <c r="BR27" i="9" a="1"/>
  <c r="BN32" i="9" a="1"/>
  <c r="BK33" i="9" a="1"/>
  <c r="AT27" i="9" a="1"/>
  <c r="BG25" i="9" a="1"/>
  <c r="K58" i="5"/>
  <c r="BA24" i="9" a="1"/>
  <c r="BJ22" i="9" a="1"/>
  <c r="BW33" i="9" a="1"/>
  <c r="BP21" i="9" a="1"/>
  <c r="BJ33" i="9" a="1"/>
  <c r="V25" i="9" a="1"/>
  <c r="BN22" i="9" a="1"/>
  <c r="AA28" i="9" a="1"/>
  <c r="BS30" i="9" a="1"/>
  <c r="BB30" i="9" a="1"/>
  <c r="BO22" i="9" a="1"/>
  <c r="AD22" i="9" a="1"/>
  <c r="AZ23" i="9" a="1"/>
  <c r="CQ29" i="9" a="1"/>
  <c r="O30" i="9" a="1"/>
  <c r="U25" i="9" a="1"/>
  <c r="CI23" i="9" a="1"/>
  <c r="R32" i="9" a="1"/>
  <c r="AB21" i="9" a="1"/>
  <c r="O29" i="9" a="1"/>
  <c r="K1274" i="22"/>
  <c r="BV32" i="9" a="1"/>
  <c r="K1350" i="22"/>
  <c r="CA24" i="9" a="1"/>
  <c r="R27" i="9" a="1"/>
  <c r="CR29" i="9" a="1"/>
  <c r="P30" i="9" a="1"/>
  <c r="CR22" i="9" a="1"/>
  <c r="K210" i="15"/>
  <c r="BO30" i="9" a="1"/>
  <c r="CE33" i="9" a="1"/>
  <c r="BC29" i="9" a="1"/>
  <c r="K25" i="9" a="1"/>
  <c r="BL33" i="9" a="1"/>
  <c r="K21" i="9" a="1"/>
  <c r="BO31" i="9" a="1"/>
  <c r="BF21" i="9" a="1"/>
  <c r="AM20" i="9" a="1"/>
  <c r="CH24" i="9" a="1"/>
  <c r="CN28" i="9" a="1"/>
  <c r="AB23" i="9" a="1"/>
  <c r="AO25" i="9" a="1"/>
  <c r="BB25" i="9" a="1"/>
  <c r="W27" i="9" a="1"/>
  <c r="BF28" i="9" a="1"/>
  <c r="CQ27" i="9" a="1"/>
  <c r="X25" i="9" a="1"/>
  <c r="AL28" i="9" a="1"/>
  <c r="BJ32" i="9" a="1"/>
  <c r="BB22" i="9" a="1"/>
  <c r="G27" i="9" a="1"/>
  <c r="AC32" i="9" a="1"/>
  <c r="AZ33" i="9" a="1"/>
  <c r="L32" i="9" a="1"/>
  <c r="BI31" i="9" a="1"/>
  <c r="BL26" i="9" a="1"/>
  <c r="CJ25" i="9" a="1"/>
  <c r="BH30" i="9" a="1"/>
  <c r="CG26" i="9" a="1"/>
  <c r="R33" i="9" a="1"/>
  <c r="BU26" i="9" a="1"/>
  <c r="BG22" i="9" a="1"/>
  <c r="AX20" i="9" a="1"/>
  <c r="BU33" i="9" a="1"/>
  <c r="BM31" i="9" a="1"/>
  <c r="AE28" i="9" a="1"/>
  <c r="AN24" i="9" a="1"/>
  <c r="AA23" i="9" a="1"/>
  <c r="BU31" i="9" a="1"/>
  <c r="BN20" i="9" a="1"/>
  <c r="AK27" i="9" a="1"/>
  <c r="Q32" i="9" a="1"/>
  <c r="BX21" i="9" a="1"/>
  <c r="S31" i="9" a="1"/>
  <c r="BJ25" i="9" a="1"/>
  <c r="CQ23" i="9" a="1"/>
  <c r="BX24" i="9" a="1"/>
  <c r="BP22" i="9" a="1"/>
  <c r="AN32" i="9" a="1"/>
  <c r="E32" i="9" a="1"/>
  <c r="K780" i="22"/>
  <c r="BK28" i="9" a="1"/>
  <c r="AJ26" i="9" a="1"/>
  <c r="AJ23" i="9" a="1"/>
  <c r="AU24" i="9" a="1"/>
  <c r="AW25" i="9" a="1"/>
  <c r="CA30" i="9" a="1"/>
  <c r="AI32" i="9" a="1"/>
  <c r="CG25" i="9" a="1"/>
  <c r="AI25" i="9" a="1"/>
  <c r="AZ27" i="9" a="1"/>
  <c r="V20" i="9" a="1"/>
  <c r="K248" i="15"/>
  <c r="BD27" i="9" a="1"/>
  <c r="AU25" i="9" a="1"/>
  <c r="N27" i="9" a="1"/>
  <c r="P24" i="9" a="1"/>
  <c r="CO30" i="9" a="1"/>
  <c r="CK27" i="9" a="1"/>
  <c r="BF23" i="9" a="1"/>
  <c r="CN25" i="9" a="1"/>
  <c r="CJ20" i="9" a="1"/>
  <c r="K96" i="18"/>
  <c r="BL23" i="9" a="1"/>
  <c r="AI21" i="9" a="1"/>
  <c r="BC33" i="9" a="1"/>
  <c r="K552" i="22"/>
  <c r="AH21" i="9" a="1"/>
  <c r="K30" i="9" a="1"/>
  <c r="K476" i="22"/>
  <c r="AJ24" i="9" a="1"/>
  <c r="Y33" i="9" a="1"/>
  <c r="AS21" i="9" a="1"/>
  <c r="BP30" i="9" a="1"/>
  <c r="K28" i="9" a="1"/>
  <c r="AK30" i="9" a="1"/>
  <c r="CE26" i="9" a="1"/>
  <c r="BA29" i="9" a="1"/>
  <c r="AQ22" i="9" a="1"/>
  <c r="CE30" i="9" a="1"/>
  <c r="K324" i="14"/>
  <c r="Z23" i="9" a="1"/>
  <c r="K1844" i="22"/>
  <c r="CD22" i="9" a="1"/>
  <c r="CG29" i="9" a="1"/>
  <c r="CG22" i="9" a="1"/>
  <c r="BR26" i="9" a="1"/>
  <c r="W24" i="9" a="1"/>
  <c r="X30" i="9" a="1"/>
  <c r="AQ25" i="9" a="1"/>
  <c r="AK32" i="9" a="1"/>
  <c r="BJ20" i="9" a="1"/>
  <c r="Y29" i="9" a="1"/>
  <c r="AK29" i="9" a="1"/>
  <c r="AZ31" i="9" a="1"/>
  <c r="AV24" i="9" a="1"/>
  <c r="W28" i="9" a="1"/>
  <c r="CB30" i="9" a="1"/>
  <c r="AL23" i="9" a="1"/>
  <c r="BB20" i="9" a="1"/>
  <c r="O33" i="9" a="1"/>
  <c r="AS25" i="9" a="1"/>
  <c r="AD28" i="9" a="1"/>
  <c r="BG32" i="9" a="1"/>
  <c r="CI30" i="9" a="1"/>
  <c r="BO28" i="9" a="1"/>
  <c r="BI20" i="9" a="1"/>
  <c r="T28" i="9" a="1"/>
  <c r="BB26" i="9" a="1"/>
  <c r="BC22" i="9" a="1"/>
  <c r="BQ23" i="9" a="1"/>
  <c r="I23" i="9" a="1"/>
  <c r="K20" i="14"/>
  <c r="CM20" i="9" a="1"/>
  <c r="CP23" i="9" a="1"/>
  <c r="AJ22" i="9" a="1"/>
  <c r="AV30" i="9" a="1"/>
  <c r="CB20" i="9" a="1"/>
  <c r="CH31" i="9" a="1"/>
  <c r="BV23" i="9" a="1"/>
  <c r="AN23" i="9" a="1"/>
  <c r="K172" i="14"/>
  <c r="AM22" i="9" a="1"/>
  <c r="BD28" i="9" a="1"/>
  <c r="AD33" i="9" a="1"/>
  <c r="BY24" i="9" a="1"/>
  <c r="K324" i="15"/>
  <c r="Y27" i="9" a="1"/>
  <c r="H32" i="9" a="1"/>
  <c r="CC22" i="9" a="1"/>
  <c r="AA30" i="9" a="1"/>
  <c r="S29" i="9" a="1"/>
  <c r="K20" i="15"/>
  <c r="BP31" i="9" a="1"/>
  <c r="G28" i="9" a="1"/>
  <c r="J23" i="9" a="1"/>
  <c r="AR29" i="9" a="1"/>
  <c r="Y25" i="9" a="1"/>
  <c r="CJ29" i="9" a="1"/>
  <c r="AP33" i="9" a="1"/>
  <c r="T30" i="9" a="1"/>
  <c r="BS22" i="9" a="1"/>
  <c r="AV29" i="9" a="1"/>
  <c r="CO25" i="9" a="1"/>
  <c r="BV27" i="9" a="1"/>
  <c r="CM23" i="9" a="1"/>
  <c r="CB27" i="9" a="1"/>
  <c r="BJ24" i="9" a="1"/>
  <c r="AX33" i="9" a="1"/>
  <c r="BJ21" i="9" a="1"/>
  <c r="AH27" i="9" a="1"/>
  <c r="L26" i="9" a="1"/>
  <c r="BK30" i="9" a="1"/>
  <c r="I33" i="9" a="1"/>
  <c r="AN27" i="9" a="1"/>
  <c r="F26" i="9" a="1"/>
  <c r="BW32" i="9" a="1"/>
  <c r="BN28" i="9" a="1"/>
  <c r="CE25" i="9" a="1"/>
  <c r="Z28" i="9" a="1"/>
  <c r="BI33" i="9" a="1"/>
  <c r="CG31" i="9" a="1"/>
  <c r="AM24" i="9" a="1"/>
  <c r="BS21" i="9" a="1"/>
  <c r="AR30" i="9" a="1"/>
  <c r="X32" i="9" a="1"/>
  <c r="AB33" i="9" a="1"/>
  <c r="AT30" i="9" a="1"/>
  <c r="CD20" i="9" a="1"/>
  <c r="AL27" i="9" a="1"/>
  <c r="CC27" i="9" a="1"/>
  <c r="AA22" i="9" a="1"/>
  <c r="G25" i="9" a="1"/>
  <c r="W29" i="9" a="1"/>
  <c r="M32" i="9" a="1"/>
  <c r="BO26" i="9" a="1"/>
  <c r="CR23" i="9" a="1"/>
  <c r="L31" i="9" a="1"/>
  <c r="BE24" i="9" a="1"/>
  <c r="BA26" i="9" a="1"/>
  <c r="AK31" i="9" a="1"/>
  <c r="BB27" i="9" a="1"/>
  <c r="E28" i="9" a="1"/>
  <c r="AL30" i="9" a="1"/>
  <c r="U26" i="9" a="1"/>
  <c r="AD29" i="9" a="1"/>
  <c r="CN24" i="9" a="1"/>
  <c r="BU25" i="9" a="1"/>
  <c r="K666" i="22"/>
  <c r="BE33" i="9" a="1"/>
  <c r="BX22" i="9" a="1"/>
  <c r="I22" i="9" a="1"/>
  <c r="CN23" i="9" a="1"/>
  <c r="AB25" i="9" a="1"/>
  <c r="BN33" i="9" a="1"/>
  <c r="AF22" i="9" a="1"/>
  <c r="P33" i="9" a="1"/>
  <c r="BS28" i="9" a="1"/>
  <c r="L20" i="9" a="1"/>
  <c r="CO31" i="9" a="1"/>
  <c r="K58" i="15"/>
  <c r="BL21" i="9" a="1"/>
  <c r="K1008" i="22"/>
  <c r="AG22" i="9" a="1"/>
  <c r="BX29" i="9" a="1"/>
  <c r="T26" i="9" a="1"/>
  <c r="Y31" i="9" a="1"/>
  <c r="BC25" i="9" a="1"/>
  <c r="Q23" i="9" a="1"/>
  <c r="AL25" i="9" a="1"/>
  <c r="N32" i="9" a="1"/>
  <c r="AC31" i="9" a="1"/>
  <c r="Z22" i="9" a="1"/>
  <c r="V21" i="9" a="1"/>
  <c r="CM32" i="9" a="1"/>
  <c r="CJ31" i="9" a="1"/>
  <c r="K818" i="22"/>
  <c r="AK28" i="9" a="1"/>
  <c r="BD31" i="9" a="1"/>
  <c r="BD26" i="9" a="1"/>
  <c r="F20" i="9" a="1"/>
  <c r="E23" i="9" a="1"/>
  <c r="X22" i="9" a="1"/>
  <c r="CL20" i="9" a="1"/>
  <c r="T33" i="9" a="1"/>
  <c r="T27" i="9" a="1"/>
  <c r="I21" i="9" a="1"/>
  <c r="BB23" i="9" a="1"/>
  <c r="K1426" i="22"/>
  <c r="CR33" i="9" a="1"/>
  <c r="AG23" i="9" a="1"/>
  <c r="BZ31" i="9" a="1"/>
  <c r="BP29" i="9" a="1"/>
  <c r="AP24" i="9" a="1"/>
  <c r="CR24" i="9" a="1"/>
  <c r="AC20" i="9" a="1"/>
  <c r="AU20" i="9" a="1"/>
  <c r="AS23" i="9" a="1"/>
  <c r="AH31" i="9" a="1"/>
  <c r="P22" i="9" a="1"/>
  <c r="N33" i="9" a="1"/>
  <c r="P21" i="9" a="1"/>
  <c r="CL28" i="9" a="1"/>
  <c r="Y22" i="9" a="1"/>
  <c r="CQ32" i="9" a="1"/>
  <c r="K134" i="22"/>
  <c r="J29" i="9" a="1"/>
  <c r="K1464" i="22"/>
  <c r="CJ24" i="9" a="1"/>
  <c r="E22" i="9" a="1"/>
  <c r="BY28" i="9" a="1"/>
  <c r="CK30" i="9" a="1"/>
  <c r="AI31" i="9" a="1"/>
  <c r="W26" i="9" a="1"/>
  <c r="K970" i="22"/>
  <c r="X29" i="9" a="1"/>
  <c r="BQ32" i="9" a="1"/>
  <c r="BL25" i="9" a="1"/>
  <c r="AU32" i="9" a="1"/>
  <c r="CI32" i="9" a="1"/>
  <c r="S20" i="9" a="1"/>
  <c r="CR25" i="9" a="1"/>
  <c r="CB24" i="9" a="1"/>
  <c r="BV20" i="9" a="1"/>
  <c r="N24" i="9" a="1"/>
  <c r="BP23" i="9" a="1"/>
  <c r="CF26" i="9" a="1"/>
  <c r="BM29" i="9" a="1"/>
  <c r="AS20" i="9" a="1"/>
  <c r="BI27" i="9" a="1"/>
  <c r="K20" i="22"/>
  <c r="CF21" i="9" a="1"/>
  <c r="BD33" i="9" a="1"/>
  <c r="CE32" i="9" a="1"/>
  <c r="AH25" i="9" a="1"/>
  <c r="BR28" i="9" a="1"/>
  <c r="AC23" i="9" a="1"/>
  <c r="CP20" i="9" a="1"/>
  <c r="CI20" i="9" a="1"/>
  <c r="BR21" i="9" a="1"/>
  <c r="CG28" i="9" a="1"/>
  <c r="CA23" i="9" a="1"/>
  <c r="BR29" i="9" a="1"/>
  <c r="BU24" i="9" a="1"/>
  <c r="CO29" i="9" a="1"/>
  <c r="CI31" i="9" a="1"/>
  <c r="AV31" i="9" a="1"/>
  <c r="F31" i="9" a="1"/>
  <c r="AQ28" i="9" a="1"/>
  <c r="P27" i="9" a="1"/>
  <c r="BC27" i="9" a="1"/>
  <c r="N23" i="9" a="1"/>
  <c r="BH28" i="9" a="1"/>
  <c r="BZ21" i="9" a="1"/>
  <c r="AO23" i="9" a="1"/>
  <c r="AC25" i="9" a="1"/>
  <c r="AZ20" i="9" a="1"/>
  <c r="BZ24" i="9" a="1"/>
  <c r="K514" i="22"/>
  <c r="BL32" i="9" a="1"/>
  <c r="AJ32" i="9" a="1"/>
  <c r="BW27" i="9" a="1"/>
  <c r="AZ25" i="9" a="1"/>
  <c r="BX23" i="9" a="1"/>
  <c r="AM21" i="9" a="1"/>
  <c r="BZ33" i="9" a="1"/>
  <c r="T22" i="9" a="1"/>
  <c r="BT22" i="9" a="1"/>
  <c r="CR30" i="9" a="1"/>
  <c r="AW22" i="9" a="1"/>
  <c r="I32" i="9" a="1"/>
  <c r="Y20" i="9" a="1"/>
  <c r="BT33" i="9" a="1"/>
  <c r="BT24" i="9" a="1"/>
  <c r="R30" i="9" a="1"/>
  <c r="CO21" i="9" a="1"/>
  <c r="BS33" i="9" a="1"/>
  <c r="BQ22" i="9" a="1"/>
  <c r="BL29" i="9" a="1"/>
  <c r="P20" i="9" a="1"/>
  <c r="AS32" i="9" a="1"/>
  <c r="CA29" i="9" a="1"/>
  <c r="U24" i="9" a="1"/>
  <c r="CM22" i="9" a="1"/>
  <c r="BT21" i="9" a="1"/>
  <c r="I29" i="9" a="1"/>
  <c r="BG29" i="9" a="1"/>
  <c r="BP33" i="9" a="1"/>
  <c r="H21" i="9" a="1"/>
  <c r="Z30" i="9" a="1"/>
  <c r="CF24" i="9" a="1"/>
  <c r="AV33" i="9" a="1"/>
  <c r="I27" i="9" a="1"/>
  <c r="CH29" i="9" a="1"/>
  <c r="CR26" i="9" a="1"/>
  <c r="AL24" i="9" a="1"/>
  <c r="U30" i="9" a="1"/>
  <c r="BJ27" i="9" a="1"/>
  <c r="H29" i="9" a="1"/>
  <c r="CD21" i="9" a="1"/>
  <c r="BK20" i="9" a="1"/>
  <c r="CQ24" i="9" a="1"/>
  <c r="K96" i="14"/>
  <c r="M33" i="9" a="1"/>
  <c r="CP21" i="9" a="1"/>
  <c r="W30" i="9" a="1"/>
  <c r="N26" i="9" a="1"/>
  <c r="L21" i="9" a="1"/>
  <c r="AN30" i="9" a="1"/>
  <c r="AH23" i="9" a="1"/>
  <c r="CC20" i="9" a="1"/>
  <c r="AR27" i="9" a="1"/>
  <c r="N21" i="9" a="1"/>
  <c r="BI23" i="9" a="1"/>
  <c r="AU21" i="9" a="1"/>
  <c r="BM20" i="9" a="1"/>
  <c r="BE21" i="9" a="1"/>
  <c r="G22" i="9" a="1"/>
  <c r="CN29" i="9" a="1"/>
  <c r="CO28" i="9" a="1"/>
  <c r="CE24" i="9" a="1"/>
  <c r="BX25" i="9" a="1"/>
  <c r="G31" i="9" a="1"/>
  <c r="S27" i="9" a="1"/>
  <c r="AA31" i="9" a="1"/>
  <c r="K590" i="22"/>
  <c r="BY30" i="9" a="1"/>
  <c r="BV30" i="9" a="1"/>
  <c r="CI21" i="9" a="1"/>
  <c r="CC32" i="9" a="1"/>
  <c r="CF20" i="9" a="1"/>
  <c r="AK22" i="9" a="1"/>
  <c r="AY29" i="9" a="1"/>
  <c r="AU31" i="9" a="1"/>
  <c r="Z27" i="9" a="1"/>
  <c r="BK25" i="9" a="1"/>
  <c r="AH33" i="9" a="1"/>
  <c r="AF27" i="9" a="1"/>
  <c r="BO25" i="9" a="1"/>
  <c r="AL32" i="9" a="1"/>
  <c r="AA27" i="9" a="1"/>
  <c r="K23" i="9" a="1"/>
  <c r="K704" i="14"/>
  <c r="CB28" i="9" a="1"/>
  <c r="K1616" i="22"/>
  <c r="BG31" i="9" a="1"/>
  <c r="CG23" i="9" a="1"/>
  <c r="BS29" i="9" a="1"/>
  <c r="AM31" i="9" a="1"/>
  <c r="BR33" i="9" a="1"/>
  <c r="AQ21" i="9" a="1"/>
  <c r="BS24" i="9" a="1"/>
  <c r="BQ25" i="9" a="1"/>
  <c r="BD30" i="9" a="1"/>
  <c r="T29" i="9" a="1"/>
  <c r="AM23" i="9" a="1"/>
  <c r="Y26" i="9" a="1"/>
  <c r="BW28" i="9" a="1"/>
  <c r="CC31" i="9" a="1"/>
  <c r="K32" i="9" a="1"/>
  <c r="V26" i="9" a="1"/>
  <c r="BQ20" i="9" a="1"/>
  <c r="CI27" i="9" a="1"/>
  <c r="BZ26" i="9" a="1"/>
  <c r="K96" i="15"/>
  <c r="O23" i="9" a="1"/>
  <c r="AT25" i="9" a="1"/>
  <c r="BC23" i="9" a="1"/>
  <c r="V23" i="9" a="1"/>
  <c r="BA23" i="9" a="1"/>
  <c r="CH28" i="9" a="1"/>
  <c r="R29" i="9" a="1"/>
  <c r="P31" i="9" a="1"/>
  <c r="AD26" i="9" a="1"/>
  <c r="BZ23" i="9" a="1"/>
  <c r="AJ20" i="9" a="1"/>
  <c r="K1084" i="22"/>
  <c r="AY30" i="9" a="1"/>
  <c r="AT22" i="9" a="1"/>
  <c r="I30" i="9" a="1"/>
  <c r="BT31" i="9" a="1"/>
  <c r="CL31" i="9" a="1"/>
  <c r="AO24" i="9" a="1"/>
  <c r="AE30" i="9" a="1"/>
  <c r="AQ29" i="9" a="1"/>
  <c r="BW31" i="9" a="1"/>
  <c r="F30" i="9" a="1"/>
  <c r="M24" i="9" a="1"/>
  <c r="AR22" i="9" a="1"/>
  <c r="AU26" i="9" a="1"/>
  <c r="AC27" i="9" a="1"/>
  <c r="BT32" i="9" a="1"/>
  <c r="BG23" i="9" a="1"/>
  <c r="BW26" i="9" a="1"/>
  <c r="CF27" i="9" a="1"/>
  <c r="BR22" i="9" a="1"/>
  <c r="G20" i="9" a="1"/>
  <c r="AY31" i="9" a="1"/>
  <c r="AK21" i="9" a="1"/>
  <c r="BQ30" i="9" a="1"/>
  <c r="BS31" i="9" a="1"/>
  <c r="K31" i="9" a="1"/>
  <c r="K628" i="22"/>
  <c r="BT28" i="9" a="1"/>
  <c r="T31" i="9" a="1"/>
  <c r="K27" i="9" a="1"/>
  <c r="AH30" i="9" a="1"/>
  <c r="X26" i="9" a="1"/>
  <c r="BJ26" i="9" a="1"/>
  <c r="CO33" i="9" a="1"/>
  <c r="BH26" i="9" a="1"/>
  <c r="AG26" i="9" a="1"/>
  <c r="AD31" i="9" a="1"/>
  <c r="G29" i="9" a="1"/>
  <c r="Q22" i="9" a="1"/>
  <c r="AF28" i="9" a="1"/>
  <c r="W32" i="9" a="1"/>
  <c r="CQ28" i="9" a="1"/>
  <c r="G30" i="9" a="1"/>
  <c r="AT20" i="9" a="1"/>
  <c r="AN21" i="9" a="1"/>
  <c r="CI29" i="9" a="1"/>
  <c r="L30" i="9" a="1"/>
  <c r="AV28" i="9" a="1"/>
  <c r="I31" i="9" a="1"/>
  <c r="CJ33" i="9" a="1"/>
  <c r="CK25" i="9" a="1"/>
  <c r="BA31" i="9" a="1"/>
  <c r="AP23" i="9" a="1"/>
  <c r="AN22" i="9" a="1"/>
  <c r="AY21" i="9" a="1"/>
  <c r="L28" i="9" a="1"/>
  <c r="R23" i="9" a="1"/>
  <c r="CM28" i="9" a="1"/>
  <c r="BD32" i="9" a="1"/>
  <c r="O32" i="9" a="1"/>
  <c r="BT27" i="9" a="1"/>
  <c r="CH22" i="9" a="1"/>
  <c r="Y21" i="9" a="1"/>
  <c r="AW32" i="9" a="1"/>
  <c r="CA28" i="9" a="1"/>
  <c r="AT33" i="9" a="1"/>
  <c r="AP21" i="9" a="1"/>
  <c r="BG20" i="9" a="1"/>
  <c r="AQ30" i="9" a="1"/>
  <c r="K210" i="5"/>
  <c r="AX22" i="9" a="1"/>
  <c r="K1692" i="22"/>
  <c r="T21" i="9" a="1"/>
  <c r="BD22" i="9" a="1"/>
  <c r="AV20" i="9" a="1"/>
  <c r="AZ22" i="9" a="1"/>
  <c r="T20" i="9" a="1"/>
  <c r="CD27" i="9" a="1"/>
  <c r="CN33" i="9" a="1"/>
  <c r="BH24" i="9" a="1"/>
  <c r="Z31" i="9" a="1"/>
  <c r="E31" i="9" a="1"/>
  <c r="Z20" i="9" a="1"/>
  <c r="AX26" i="9" a="1"/>
  <c r="BY20" i="9" a="1"/>
  <c r="AM30" i="9" a="1"/>
  <c r="R25" i="9" a="1"/>
  <c r="AT29" i="9" a="1"/>
  <c r="S22" i="9" a="1"/>
  <c r="CC29" i="9" a="1"/>
  <c r="K362" i="22"/>
  <c r="BM33" i="9" a="1"/>
  <c r="AN31" i="9" a="1"/>
  <c r="BV26" i="9" a="1"/>
  <c r="BF20" i="9" a="1"/>
  <c r="CD33" i="9" a="1"/>
  <c r="M30" i="9" a="1"/>
  <c r="K438" i="14"/>
  <c r="AR31" i="9" a="1"/>
  <c r="K210" i="14"/>
  <c r="CB21" i="9" a="1"/>
  <c r="AG33" i="9" a="1"/>
  <c r="BA27" i="9" a="1"/>
  <c r="CG33" i="9" a="1"/>
  <c r="BO24" i="9" a="1"/>
  <c r="AN29" i="9" a="1"/>
  <c r="K514" i="14"/>
  <c r="K476" i="14"/>
  <c r="AI20" i="9" a="1"/>
  <c r="BU22" i="9" a="1"/>
  <c r="AB31" i="9" a="1"/>
  <c r="BW23" i="9" a="1"/>
  <c r="AJ25" i="9" a="1"/>
  <c r="BG24" i="9" a="1"/>
  <c r="H20" i="9" a="1"/>
  <c r="K590" i="14"/>
  <c r="BE25" i="9" a="1"/>
  <c r="CN26" i="9" a="1"/>
  <c r="AU29" i="9" a="1"/>
  <c r="AL33" i="9" a="1"/>
  <c r="AV32" i="9" a="1"/>
  <c r="CP27" i="9" a="1"/>
  <c r="G32" i="9" a="1"/>
  <c r="AR21" i="9" a="1"/>
  <c r="V28" i="9" a="1"/>
  <c r="K932" i="22"/>
  <c r="AE32" i="9" a="1"/>
  <c r="AF32" i="9" a="1"/>
  <c r="CP33" i="9" a="1"/>
  <c r="AA20" i="9" a="1"/>
  <c r="CQ22" i="9" a="1"/>
  <c r="BH22" i="9" a="1"/>
  <c r="CP31" i="9" a="1"/>
  <c r="BY29" i="9" a="1"/>
  <c r="CP25" i="9" a="1"/>
  <c r="N31" i="9" a="1"/>
  <c r="BH25" i="9" a="1"/>
  <c r="BN29" i="9" a="1"/>
  <c r="CH32" i="9" a="1"/>
  <c r="U33" i="9" a="1"/>
  <c r="CM25" i="9" a="1"/>
  <c r="CC23" i="9" a="1"/>
  <c r="Q28" i="9" a="1"/>
  <c r="BS26" i="9" a="1"/>
  <c r="K20" i="5"/>
  <c r="F29" i="9" a="1"/>
  <c r="AQ24" i="9" a="1"/>
  <c r="AI33" i="9" a="1"/>
  <c r="H31" i="9" a="1"/>
  <c r="AI22" i="9" a="1"/>
  <c r="Y28" i="9" a="1"/>
  <c r="CR32" i="9" a="1"/>
  <c r="P29" i="9" a="1"/>
  <c r="AL26" i="9" a="1"/>
  <c r="CD26" i="9" a="1"/>
  <c r="AA33" i="9" a="1"/>
  <c r="K438" i="22"/>
  <c r="CK32" i="9" a="1"/>
  <c r="AK24" i="9" a="1"/>
  <c r="AB29" i="9" a="1"/>
  <c r="AR20" i="9" a="1"/>
  <c r="CP30" i="9" a="1"/>
  <c r="O21" i="9" a="1"/>
  <c r="BL31" i="9" a="1"/>
  <c r="K1654" i="22"/>
  <c r="J30" i="9" a="1"/>
  <c r="AY20" i="9" a="1"/>
  <c r="W23" i="9" a="1"/>
  <c r="BH20" i="9" a="1"/>
  <c r="BO21" i="9" a="1"/>
  <c r="BN25" i="9" a="1"/>
  <c r="AW30" i="9" a="1"/>
  <c r="CR31" i="9" a="1"/>
  <c r="J20" i="9" a="1"/>
  <c r="CG32" i="9" a="1"/>
  <c r="AO20" i="9" a="1"/>
  <c r="BA28" i="9" a="1"/>
  <c r="AV25" i="9" a="1"/>
  <c r="CC26" i="9" a="1"/>
  <c r="CF30" i="9" a="1"/>
  <c r="CG21" i="9" a="1"/>
  <c r="BZ29" i="9" a="1"/>
  <c r="U32" i="9" a="1"/>
  <c r="BE27" i="9" a="1"/>
  <c r="CB22" i="9" a="1"/>
  <c r="AR23" i="9" a="1"/>
  <c r="AG25" i="9" a="1"/>
  <c r="CI22" i="9" a="1"/>
  <c r="BF31" i="9" a="1"/>
  <c r="K24" i="9" a="1"/>
  <c r="AS33" i="9" a="1"/>
  <c r="BK27" i="9" a="1"/>
  <c r="CG30" i="9" a="1"/>
  <c r="O22" i="9" a="1"/>
  <c r="AE23" i="9" a="1"/>
  <c r="AZ29" i="9" a="1"/>
  <c r="H26" i="9" a="1"/>
  <c r="K172" i="18"/>
  <c r="BE29" i="9" a="1"/>
  <c r="AM33" i="9" a="1"/>
  <c r="CL32" i="9" a="1"/>
  <c r="BT23" i="9" a="1"/>
  <c r="BV29" i="9" a="1"/>
  <c r="U23" i="9" a="1"/>
  <c r="CO23" i="9" a="1"/>
  <c r="AN28" i="9" a="1"/>
  <c r="AN33" i="9" a="1"/>
  <c r="BE23" i="9" a="1"/>
  <c r="AS28" i="9" a="1"/>
  <c r="BG21" i="9" a="1"/>
  <c r="Q26" i="9" a="1"/>
  <c r="K1046" i="22"/>
  <c r="BV22" i="9" a="1"/>
  <c r="BO33" i="9" a="1"/>
  <c r="BL27" i="9" a="1"/>
  <c r="CR21" i="9" a="1"/>
  <c r="M31" i="9" a="1"/>
  <c r="BY21" i="9" a="1"/>
  <c r="BV25" i="9" a="1"/>
  <c r="BT30" i="9" a="1"/>
  <c r="AM25" i="9" a="1"/>
  <c r="AA32" i="9" a="1"/>
  <c r="BK31" i="9" a="1"/>
  <c r="CQ25" i="9" a="1"/>
  <c r="AW28" i="9" a="1"/>
  <c r="V22" i="9" a="1"/>
  <c r="AG27" i="9" a="1"/>
  <c r="K286" i="15"/>
  <c r="AO26" i="9" a="1"/>
  <c r="AW31" i="9" a="1"/>
  <c r="N25" i="9" a="1"/>
  <c r="BM27" i="9" a="1"/>
  <c r="AY33" i="9" a="1"/>
  <c r="F22" i="9" a="1"/>
  <c r="CA27" i="9" a="1"/>
  <c r="CP22" i="9" a="1"/>
  <c r="AX23" i="9" a="1"/>
  <c r="CE21" i="9" a="1"/>
  <c r="AT24" i="9" a="1"/>
  <c r="AG20" i="9" a="1"/>
  <c r="BU30" i="9" a="1"/>
  <c r="V32" i="9" a="1"/>
  <c r="Q24" i="9" a="1"/>
  <c r="AA24" i="9" a="1"/>
  <c r="M20" i="9" a="1"/>
  <c r="K33" i="9" a="1"/>
  <c r="BI26" i="9" a="1"/>
  <c r="W20" i="9" a="1"/>
  <c r="BP26" i="9" a="1"/>
  <c r="BG33" i="9" a="1"/>
  <c r="CF31" i="9" a="1"/>
  <c r="AR28" i="9" a="1"/>
  <c r="CK26" i="9" a="1"/>
  <c r="Q29" i="9" a="1"/>
  <c r="K134" i="18"/>
  <c r="AI23" i="9" a="1"/>
  <c r="AT31" i="9" a="1"/>
  <c r="P26" i="9" a="1"/>
  <c r="F28" i="9" a="1"/>
  <c r="BU21" i="9" a="1"/>
  <c r="N28" i="9" a="1"/>
  <c r="AE31" i="9" a="1"/>
  <c r="BQ31" i="9" a="1"/>
  <c r="K1806" i="22"/>
  <c r="CO22" i="9" a="1"/>
  <c r="CR28" i="9" a="1"/>
  <c r="CP26" i="9" a="1"/>
  <c r="CD29" i="9" a="1"/>
  <c r="Q20" i="9" a="1"/>
  <c r="AR24" i="9" a="1"/>
  <c r="O25" i="9" a="1"/>
  <c r="CK22" i="9" a="1"/>
  <c r="CF29" i="9" a="1"/>
  <c r="AZ28" i="9" a="1"/>
  <c r="Z33" i="9" a="1"/>
  <c r="E33" i="9" a="1"/>
  <c r="BC21" i="9" a="1"/>
  <c r="BF29" i="9" a="1"/>
  <c r="CA20" i="9" a="1"/>
  <c r="AE25" i="9" a="1"/>
  <c r="AY22" i="9" a="1"/>
  <c r="BC31" i="9" a="1"/>
  <c r="BA20" i="9" a="1"/>
  <c r="AV27" i="9" a="1"/>
  <c r="CE28" i="9" a="1"/>
  <c r="CM26" i="9" a="1"/>
  <c r="CQ30" i="9" a="1"/>
  <c r="AX28" i="9" a="1"/>
  <c r="BQ21" i="9" a="1"/>
  <c r="AQ27" i="9" a="1"/>
  <c r="F32" i="9" a="1"/>
  <c r="BK22" i="9" a="1"/>
  <c r="CI33" i="9" a="1"/>
  <c r="AY27" i="9" a="1"/>
  <c r="CD28" i="9" a="1"/>
  <c r="Q33" i="9" a="1"/>
  <c r="AX21" i="9" a="1"/>
  <c r="E29" i="9" a="1"/>
  <c r="F27" i="9" a="1"/>
  <c r="F24" i="9" a="1"/>
  <c r="CF32" i="9" a="1"/>
  <c r="K856" i="22"/>
  <c r="AC22" i="9" a="1"/>
  <c r="CD30" i="9" a="1"/>
  <c r="BF32" i="9" a="1"/>
  <c r="CQ33" i="9" a="1"/>
  <c r="J26" i="9" a="1"/>
  <c r="AD20" i="9" a="1"/>
  <c r="J22" i="9" a="1"/>
  <c r="K96" i="5"/>
  <c r="BS23" i="9" a="1"/>
  <c r="BM24" i="9" a="1"/>
  <c r="N29" i="9" a="1"/>
  <c r="X33" i="9" a="1"/>
  <c r="BL28" i="9" a="1"/>
  <c r="BH32" i="9" a="1"/>
  <c r="CC28" i="9" a="1"/>
  <c r="AM27" i="9" a="1"/>
  <c r="BF26" i="9" a="1"/>
  <c r="AC30" i="9" a="1"/>
  <c r="CN30" i="9" a="1"/>
  <c r="J28" i="9" a="1"/>
  <c r="G24" i="9" a="1"/>
  <c r="AR32" i="9" a="1"/>
  <c r="AT21" i="9" a="1"/>
  <c r="BD29" i="9" a="1"/>
  <c r="AG24" i="9" a="1"/>
  <c r="CM31" i="9" a="1"/>
  <c r="AX25" i="9" a="1"/>
  <c r="CR27" i="9" a="1"/>
  <c r="S28" i="9" a="1"/>
  <c r="M22" i="9" a="1"/>
  <c r="AF20" i="9" a="1"/>
  <c r="V29" i="9" a="1"/>
  <c r="K1312" i="22"/>
  <c r="CK29" i="9" a="1"/>
  <c r="K324" i="22"/>
  <c r="BF33" i="9" a="1"/>
  <c r="BX27" i="9" a="1"/>
  <c r="BQ26" i="9" a="1"/>
  <c r="AW23" i="9" a="1"/>
  <c r="AP25" i="9" a="1"/>
  <c r="AB26" i="9" a="1"/>
  <c r="CM29" i="9" a="1"/>
  <c r="W21" i="9" a="1"/>
  <c r="AR25" i="9" a="1"/>
  <c r="CL33" i="9" a="1"/>
  <c r="CJ30" i="9" a="1"/>
  <c r="AH20" i="9" a="1"/>
  <c r="BQ28" i="9" a="1"/>
  <c r="H22" i="9" a="1"/>
  <c r="BN31" i="9" a="1"/>
  <c r="AS30" i="9" a="1"/>
  <c r="AB20" i="9" a="1"/>
  <c r="BX30" i="9" a="1"/>
  <c r="Q25" i="9" a="1"/>
  <c r="P32" i="9" a="1"/>
  <c r="K20" i="9" a="1"/>
  <c r="V31" i="9" a="1"/>
  <c r="BF24" i="9" a="1"/>
  <c r="AP27" i="9" a="1"/>
  <c r="M27" i="9" a="1"/>
  <c r="W22" i="9" a="1"/>
  <c r="CH26" i="9" a="1"/>
  <c r="CJ26" i="9" a="1"/>
  <c r="BO20" i="9" a="1"/>
  <c r="AB22" i="9" a="1"/>
  <c r="S33" i="9" a="1"/>
  <c r="AR26" i="9" a="1"/>
  <c r="BU29" i="9" a="1"/>
  <c r="BM21" i="9" a="1"/>
  <c r="CK21" i="9" a="1"/>
  <c r="BY25" i="9" a="1"/>
  <c r="CL22" i="9" a="1"/>
  <c r="K1502" i="22"/>
  <c r="K1236" i="22"/>
  <c r="AX29" i="9" a="1"/>
  <c r="AG31" i="9" a="1"/>
  <c r="BQ27" i="9" a="1"/>
  <c r="CD23" i="9" a="1"/>
  <c r="AW24" i="9" a="1"/>
  <c r="AT26" i="9" a="1"/>
  <c r="BX31" i="9" a="1"/>
  <c r="CM27" i="9" a="1"/>
  <c r="BE32" i="9" a="1"/>
  <c r="BM30" i="9" a="1"/>
  <c r="Y24" i="9" a="1"/>
  <c r="BQ33" i="9" a="1"/>
  <c r="AF31" i="9" a="1"/>
  <c r="AQ33" i="9" a="1"/>
  <c r="X21" i="9" a="1"/>
  <c r="CD32" i="9" a="1"/>
  <c r="AX32" i="9" a="1"/>
  <c r="BJ28" i="9" a="1"/>
  <c r="BM25" i="9" a="1"/>
  <c r="AE33" i="9" a="1"/>
  <c r="J31" i="9" a="1"/>
  <c r="K96" i="22"/>
  <c r="CA25" i="9" a="1"/>
  <c r="BI25" i="9" a="1"/>
  <c r="AD27" i="9" a="1"/>
  <c r="K22" i="9" a="1"/>
  <c r="CI28" i="9" a="1"/>
  <c r="AE26" i="9" a="1"/>
  <c r="AM32" i="9" a="1"/>
  <c r="AB30" i="9" a="1"/>
  <c r="H23" i="9" a="1"/>
  <c r="CQ20" i="9" a="1"/>
  <c r="BK32" i="9" a="1"/>
  <c r="BF30" i="9" a="1"/>
  <c r="O27" i="9" a="1"/>
  <c r="T24" i="9" a="1"/>
  <c r="CN31" i="9" a="1"/>
  <c r="CE27" i="9" a="1"/>
  <c r="O31" i="9" a="1"/>
  <c r="N22" i="9" a="1"/>
  <c r="BR20" i="9" a="1"/>
  <c r="BK24" i="9" a="1"/>
  <c r="AF21" i="9" a="1"/>
  <c r="AJ21" i="9" a="1"/>
  <c r="BP28" i="9" a="1"/>
  <c r="BD24" i="9" a="1"/>
  <c r="CC30" i="9" a="1"/>
  <c r="BA32" i="9" a="1"/>
  <c r="AC29" i="9" a="1"/>
  <c r="L25" i="9" a="1"/>
  <c r="E30" i="9" a="1"/>
  <c r="CL27" i="9" a="1"/>
  <c r="AP29" i="9" a="1"/>
  <c r="AW21" i="9" a="1"/>
  <c r="AK26" i="9" a="1"/>
  <c r="BF27" i="9" a="1"/>
  <c r="AY26" i="9" a="1"/>
  <c r="CE31" i="9" a="1"/>
  <c r="AE21" i="9" a="1"/>
  <c r="CQ26" i="9" a="1"/>
  <c r="Y32" i="9" a="1"/>
  <c r="S21" i="9" a="1"/>
  <c r="X31" i="9" a="1"/>
  <c r="CH33" i="9" a="1"/>
  <c r="BI22" i="9" a="1"/>
  <c r="BU27" i="9" a="1"/>
  <c r="H33" i="9" a="1"/>
  <c r="K20" i="13"/>
  <c r="CR20" i="9" a="1"/>
  <c r="AF24" i="9" a="1"/>
  <c r="AS22" i="9" a="1"/>
  <c r="E21" i="9" a="1"/>
  <c r="AE24" i="9" a="1"/>
  <c r="AK23" i="9" a="1"/>
  <c r="BS27" i="9" a="1"/>
  <c r="BS32" i="9" a="1"/>
  <c r="K172" i="5"/>
  <c r="CF25" i="9" a="1"/>
  <c r="AD23" i="9" a="1"/>
  <c r="BH29" i="9" a="1"/>
  <c r="R22" i="9" a="1"/>
  <c r="BD23" i="9" a="1"/>
  <c r="V33" i="9" a="1"/>
  <c r="CL25" i="9" a="1"/>
  <c r="S30" i="9" a="1"/>
  <c r="AO29" i="9" a="1"/>
  <c r="X20" i="9" a="1"/>
  <c r="CN21" i="9" a="1"/>
  <c r="U27" i="9" a="1"/>
  <c r="CC33" i="9" a="1"/>
  <c r="AL20" i="9" a="1"/>
  <c r="S24" i="9" a="1"/>
  <c r="CN20" i="9" a="1"/>
  <c r="BH31" i="9" a="1"/>
  <c r="K552" i="14"/>
  <c r="AE22" i="9" a="1"/>
  <c r="CK31" i="9" a="1"/>
  <c r="Q27" i="9" a="1"/>
  <c r="BP32" i="9" a="1"/>
  <c r="AQ20" i="9" a="1"/>
  <c r="AA26" i="9" a="1"/>
  <c r="CA33" i="9" a="1"/>
  <c r="F25" i="9" a="1"/>
  <c r="BO32" i="9" a="1"/>
  <c r="BI30" i="9" a="1"/>
  <c r="AS24" i="9" a="1"/>
  <c r="BT25" i="9" a="1"/>
  <c r="BY33" i="9" a="1"/>
  <c r="J24" i="9" a="1"/>
  <c r="K1540" i="22"/>
  <c r="AQ31" i="9" a="1"/>
  <c r="K248" i="14"/>
  <c r="K58" i="14"/>
  <c r="K58" i="18"/>
  <c r="AH29" i="9" a="1"/>
  <c r="BA22" i="9" a="1"/>
  <c r="AP31" i="9" a="1"/>
  <c r="I28" i="9" a="1"/>
  <c r="V24" i="9" a="1"/>
  <c r="T25" i="9" a="1"/>
  <c r="BC20" i="9" a="1"/>
  <c r="AO32" i="9" a="1"/>
  <c r="CH25" i="9" a="1"/>
  <c r="BX32" i="9" a="1"/>
  <c r="K1768" i="22"/>
  <c r="BC30" i="9" a="1"/>
  <c r="Z29" i="9" a="1"/>
  <c r="P23" i="9" a="1"/>
  <c r="BR24" i="9" a="1"/>
  <c r="CK28" i="9" a="1"/>
  <c r="O26" i="9" a="1"/>
  <c r="AI30" i="9" a="1"/>
  <c r="AB27" i="9" a="1"/>
  <c r="CF28" i="9" a="1"/>
  <c r="W31" i="9" a="1"/>
  <c r="CJ28" i="9" a="1"/>
  <c r="AW29" i="9" a="1"/>
  <c r="BO23" i="9" a="1"/>
  <c r="AV23" i="9" a="1"/>
  <c r="E20" i="9" a="1"/>
  <c r="K20" i="18"/>
  <c r="CD24" i="9" a="1"/>
  <c r="AH28" i="9" a="1"/>
  <c r="AD24" i="9" a="1"/>
  <c r="K134" i="14"/>
  <c r="AM26" i="9" a="1"/>
  <c r="BB29" i="9" a="1"/>
  <c r="H30" i="9" a="1"/>
  <c r="BK21" i="9" a="1"/>
  <c r="CK24" i="9" a="1"/>
  <c r="AN26" i="9" a="1"/>
  <c r="AN20" i="9" a="1"/>
  <c r="BA21" i="9" a="1"/>
  <c r="BU23" i="9" a="1"/>
  <c r="CI26" i="9" a="1"/>
  <c r="CO27" i="9" a="1"/>
  <c r="CF23" i="9" a="1"/>
  <c r="BB21" i="9" a="1"/>
  <c r="AL22" i="9" a="1"/>
  <c r="BB28" i="9" a="1"/>
  <c r="J33" i="9" a="1"/>
  <c r="BN23" i="9" a="1"/>
  <c r="BN26" i="9" a="1"/>
  <c r="BG27" i="9" a="1"/>
  <c r="AY23" i="9" a="1"/>
  <c r="AD32" i="9" a="1"/>
  <c r="I26" i="9" a="1"/>
  <c r="K26" i="9" a="1"/>
  <c r="AO33" i="9" a="1"/>
  <c r="CJ27" i="9" a="1"/>
  <c r="CJ27" i="9" l="1"/>
  <c r="AO33" i="9"/>
  <c r="K26" i="9"/>
  <c r="I26" i="9"/>
  <c r="AD32" i="9"/>
  <c r="AY23" i="9"/>
  <c r="BG27" i="9"/>
  <c r="BN26" i="9"/>
  <c r="BN23" i="9"/>
  <c r="J33" i="9"/>
  <c r="BB28" i="9"/>
  <c r="AL22" i="9"/>
  <c r="BB21" i="9"/>
  <c r="CF23" i="9"/>
  <c r="CO27" i="9"/>
  <c r="CI26" i="9"/>
  <c r="BU23" i="9"/>
  <c r="BA21" i="9"/>
  <c r="AN20" i="9"/>
  <c r="AN26" i="9"/>
  <c r="CK24" i="9"/>
  <c r="BK21" i="9"/>
  <c r="H30" i="9"/>
  <c r="BB29" i="9"/>
  <c r="AM26" i="9"/>
  <c r="AD24" i="9"/>
  <c r="AH28" i="9"/>
  <c r="CD24" i="9"/>
  <c r="K14" i="18"/>
  <c r="E20" i="9"/>
  <c r="AV23" i="9"/>
  <c r="BO23" i="9"/>
  <c r="AW29" i="9"/>
  <c r="CJ28" i="9"/>
  <c r="W31" i="9"/>
  <c r="CF28" i="9"/>
  <c r="AB27" i="9"/>
  <c r="AI30" i="9"/>
  <c r="O26" i="9"/>
  <c r="CK28" i="9"/>
  <c r="BR24" i="9"/>
  <c r="P23" i="9"/>
  <c r="Z29" i="9"/>
  <c r="BC30" i="9"/>
  <c r="BX32" i="9"/>
  <c r="CH25" i="9"/>
  <c r="AO32" i="9"/>
  <c r="BC20" i="9"/>
  <c r="T25" i="9"/>
  <c r="V24" i="9"/>
  <c r="I28" i="9"/>
  <c r="AP31" i="9"/>
  <c r="BA22" i="9"/>
  <c r="AH29" i="9"/>
  <c r="AQ31" i="9"/>
  <c r="J24" i="9"/>
  <c r="BY33" i="9"/>
  <c r="BT25" i="9"/>
  <c r="AS24" i="9"/>
  <c r="BI30" i="9"/>
  <c r="BO32" i="9"/>
  <c r="F25" i="9"/>
  <c r="CA33" i="9"/>
  <c r="AA26" i="9"/>
  <c r="AQ20" i="9"/>
  <c r="BP32" i="9"/>
  <c r="Q27" i="9"/>
  <c r="CK31" i="9"/>
  <c r="AE22" i="9"/>
  <c r="BH31" i="9"/>
  <c r="CN20" i="9"/>
  <c r="S24" i="9"/>
  <c r="AL20" i="9"/>
  <c r="CC33" i="9"/>
  <c r="U27" i="9"/>
  <c r="CN21" i="9"/>
  <c r="X20" i="9"/>
  <c r="AO29" i="9"/>
  <c r="S30" i="9"/>
  <c r="CL25" i="9"/>
  <c r="V33" i="9"/>
  <c r="BD23" i="9"/>
  <c r="R22" i="9"/>
  <c r="BH29" i="9"/>
  <c r="AD23" i="9"/>
  <c r="CF25" i="9"/>
  <c r="BS32" i="9"/>
  <c r="BS27" i="9"/>
  <c r="AK23" i="9"/>
  <c r="AE24" i="9"/>
  <c r="E21" i="9"/>
  <c r="AS22" i="9"/>
  <c r="AF24" i="9"/>
  <c r="CR20" i="9"/>
  <c r="H33" i="9"/>
  <c r="BU27" i="9"/>
  <c r="BI22" i="9"/>
  <c r="CH33" i="9"/>
  <c r="X31" i="9"/>
  <c r="S21" i="9"/>
  <c r="Y32" i="9"/>
  <c r="CQ26" i="9"/>
  <c r="AE21" i="9"/>
  <c r="CE31" i="9"/>
  <c r="AY26" i="9"/>
  <c r="BF27" i="9"/>
  <c r="AK26" i="9"/>
  <c r="AW21" i="9"/>
  <c r="AP29" i="9"/>
  <c r="CL27" i="9"/>
  <c r="E30" i="9"/>
  <c r="L25" i="9"/>
  <c r="AC29" i="9"/>
  <c r="BA32" i="9"/>
  <c r="CC30" i="9"/>
  <c r="BD24" i="9"/>
  <c r="BP28" i="9"/>
  <c r="AJ21" i="9"/>
  <c r="AF21" i="9"/>
  <c r="BK24" i="9"/>
  <c r="BR20" i="9"/>
  <c r="N22" i="9"/>
  <c r="O31" i="9"/>
  <c r="CE27" i="9"/>
  <c r="CN31" i="9"/>
  <c r="T24" i="9"/>
  <c r="O27" i="9"/>
  <c r="BF30" i="9"/>
  <c r="BK32" i="9"/>
  <c r="CQ20" i="9"/>
  <c r="H23" i="9"/>
  <c r="AB30" i="9"/>
  <c r="AM32" i="9"/>
  <c r="AE26" i="9"/>
  <c r="CI28" i="9"/>
  <c r="K22" i="9"/>
  <c r="AD27" i="9"/>
  <c r="BI25" i="9"/>
  <c r="CA25" i="9"/>
  <c r="J31" i="9"/>
  <c r="AE33" i="9"/>
  <c r="BM25" i="9"/>
  <c r="BJ28" i="9"/>
  <c r="AX32" i="9"/>
  <c r="CD32" i="9"/>
  <c r="X21" i="9"/>
  <c r="AQ33" i="9"/>
  <c r="AF31" i="9"/>
  <c r="BQ33" i="9"/>
  <c r="Y24" i="9"/>
  <c r="BM30" i="9"/>
  <c r="BE32" i="9"/>
  <c r="CM27" i="9"/>
  <c r="BX31" i="9"/>
  <c r="AT26" i="9"/>
  <c r="AW24" i="9"/>
  <c r="CD23" i="9"/>
  <c r="BQ27" i="9"/>
  <c r="AG31" i="9"/>
  <c r="AX29" i="9"/>
  <c r="CL22" i="9"/>
  <c r="BY25" i="9"/>
  <c r="CK21" i="9"/>
  <c r="BM21" i="9"/>
  <c r="BU29" i="9"/>
  <c r="AR26" i="9"/>
  <c r="S33" i="9"/>
  <c r="AB22" i="9"/>
  <c r="BO20" i="9"/>
  <c r="CJ26" i="9"/>
  <c r="CH26" i="9"/>
  <c r="W22" i="9"/>
  <c r="M27" i="9"/>
  <c r="AP27" i="9"/>
  <c r="BF24" i="9"/>
  <c r="V31" i="9"/>
  <c r="K20" i="9"/>
  <c r="P32" i="9"/>
  <c r="Q25" i="9"/>
  <c r="BX30" i="9"/>
  <c r="AB20" i="9"/>
  <c r="AS30" i="9"/>
  <c r="BN31" i="9"/>
  <c r="H22" i="9"/>
  <c r="BQ28" i="9"/>
  <c r="AH20" i="9"/>
  <c r="CJ30" i="9"/>
  <c r="CL33" i="9"/>
  <c r="AR25" i="9"/>
  <c r="W21" i="9"/>
  <c r="CM29" i="9"/>
  <c r="AB26" i="9"/>
  <c r="AP25" i="9"/>
  <c r="AW23" i="9"/>
  <c r="BQ26" i="9"/>
  <c r="BX27" i="9"/>
  <c r="BF33" i="9"/>
  <c r="CK29" i="9"/>
  <c r="V29" i="9"/>
  <c r="AF20" i="9"/>
  <c r="M22" i="9"/>
  <c r="S28" i="9"/>
  <c r="CR27" i="9"/>
  <c r="AX25" i="9"/>
  <c r="CM31" i="9"/>
  <c r="AG24" i="9"/>
  <c r="BD29" i="9"/>
  <c r="AT21" i="9"/>
  <c r="AR32" i="9"/>
  <c r="G24" i="9"/>
  <c r="J28" i="9"/>
  <c r="CN30" i="9"/>
  <c r="AC30" i="9"/>
  <c r="BF26" i="9"/>
  <c r="AM27" i="9"/>
  <c r="CC28" i="9"/>
  <c r="BH32" i="9"/>
  <c r="BL28" i="9"/>
  <c r="X33" i="9"/>
  <c r="N29" i="9"/>
  <c r="BM24" i="9"/>
  <c r="BS23" i="9"/>
  <c r="J22" i="9"/>
  <c r="AD20" i="9"/>
  <c r="J26" i="9"/>
  <c r="CQ33" i="9"/>
  <c r="BF32" i="9"/>
  <c r="CD30" i="9"/>
  <c r="AC22" i="9"/>
  <c r="CF32" i="9"/>
  <c r="F24" i="9"/>
  <c r="F27" i="9"/>
  <c r="E29" i="9"/>
  <c r="AX21" i="9"/>
  <c r="Q33" i="9"/>
  <c r="CD28" i="9"/>
  <c r="AY27" i="9"/>
  <c r="CI33" i="9"/>
  <c r="BK22" i="9"/>
  <c r="F32" i="9"/>
  <c r="AQ27" i="9"/>
  <c r="BQ21" i="9"/>
  <c r="AX28" i="9"/>
  <c r="CQ30" i="9"/>
  <c r="CM26" i="9"/>
  <c r="CE28" i="9"/>
  <c r="AV27" i="9"/>
  <c r="BA20" i="9"/>
  <c r="BC31" i="9"/>
  <c r="AY22" i="9"/>
  <c r="AE25" i="9"/>
  <c r="CA20" i="9"/>
  <c r="BF29" i="9"/>
  <c r="BC21" i="9"/>
  <c r="E33" i="9"/>
  <c r="Z33" i="9"/>
  <c r="AZ28" i="9"/>
  <c r="CF29" i="9"/>
  <c r="CK22" i="9"/>
  <c r="O25" i="9"/>
  <c r="AR24" i="9"/>
  <c r="Q20" i="9"/>
  <c r="CD29" i="9"/>
  <c r="CP26" i="9"/>
  <c r="CR28" i="9"/>
  <c r="CO22" i="9"/>
  <c r="BQ31" i="9"/>
  <c r="AE31" i="9"/>
  <c r="N28" i="9"/>
  <c r="BU21" i="9"/>
  <c r="F28" i="9"/>
  <c r="P26" i="9"/>
  <c r="AT31" i="9"/>
  <c r="AI23" i="9"/>
  <c r="Q29" i="9"/>
  <c r="CK26" i="9"/>
  <c r="AR28" i="9"/>
  <c r="CF31" i="9"/>
  <c r="BG33" i="9"/>
  <c r="BP26" i="9"/>
  <c r="W20" i="9"/>
  <c r="BI26" i="9"/>
  <c r="K33" i="9"/>
  <c r="M20" i="9"/>
  <c r="AA24" i="9"/>
  <c r="Q24" i="9"/>
  <c r="V32" i="9"/>
  <c r="BU30" i="9"/>
  <c r="AG20" i="9"/>
  <c r="AT24" i="9"/>
  <c r="CE21" i="9"/>
  <c r="AX23" i="9"/>
  <c r="CP22" i="9"/>
  <c r="CA27" i="9"/>
  <c r="F22" i="9"/>
  <c r="AY33" i="9"/>
  <c r="BM27" i="9"/>
  <c r="N25" i="9"/>
  <c r="AW31" i="9"/>
  <c r="AO26" i="9"/>
  <c r="AG27" i="9"/>
  <c r="V22" i="9"/>
  <c r="AW28" i="9"/>
  <c r="CQ25" i="9"/>
  <c r="BK31" i="9"/>
  <c r="AA32" i="9"/>
  <c r="AM25" i="9"/>
  <c r="BT30" i="9"/>
  <c r="BV25" i="9"/>
  <c r="BY21" i="9"/>
  <c r="M31" i="9"/>
  <c r="CR21" i="9"/>
  <c r="BL27" i="9"/>
  <c r="BO33" i="9"/>
  <c r="BV22" i="9"/>
  <c r="Q26" i="9"/>
  <c r="BG21" i="9"/>
  <c r="AS28" i="9"/>
  <c r="BE23" i="9"/>
  <c r="AN33" i="9"/>
  <c r="AN28" i="9"/>
  <c r="CO23" i="9"/>
  <c r="U23" i="9"/>
  <c r="BV29" i="9"/>
  <c r="BT23" i="9"/>
  <c r="CL32" i="9"/>
  <c r="AM33" i="9"/>
  <c r="BE29" i="9"/>
  <c r="H26" i="9"/>
  <c r="AZ29" i="9"/>
  <c r="AE23" i="9"/>
  <c r="O22" i="9"/>
  <c r="CG30" i="9"/>
  <c r="DC13" i="19" s="1"/>
  <c r="BK27" i="9"/>
  <c r="AS33" i="9"/>
  <c r="K24" i="9"/>
  <c r="BF31" i="9"/>
  <c r="CI22" i="9"/>
  <c r="AG25" i="9"/>
  <c r="AR23" i="9"/>
  <c r="CB22" i="9"/>
  <c r="BE27" i="9"/>
  <c r="U32" i="9"/>
  <c r="BZ29" i="9"/>
  <c r="CG21" i="9"/>
  <c r="DC4" i="19" s="1"/>
  <c r="CF30" i="9"/>
  <c r="CC26" i="9"/>
  <c r="AV25" i="9"/>
  <c r="BA28" i="9"/>
  <c r="AO20" i="9"/>
  <c r="CG32" i="9"/>
  <c r="DC15" i="19" s="1"/>
  <c r="J20" i="9"/>
  <c r="CR31" i="9"/>
  <c r="AW30" i="9"/>
  <c r="BN25" i="9"/>
  <c r="BO21" i="9"/>
  <c r="BH20" i="9"/>
  <c r="W23" i="9"/>
  <c r="AY20" i="9"/>
  <c r="J30" i="9"/>
  <c r="BL31" i="9"/>
  <c r="O21" i="9"/>
  <c r="CP30" i="9"/>
  <c r="AR20" i="9"/>
  <c r="AB29" i="9"/>
  <c r="AK24" i="9"/>
  <c r="CK32" i="9"/>
  <c r="AA33" i="9"/>
  <c r="CD26" i="9"/>
  <c r="AL26" i="9"/>
  <c r="P29" i="9"/>
  <c r="CR32" i="9"/>
  <c r="Y28" i="9"/>
  <c r="AI22" i="9"/>
  <c r="H31" i="9"/>
  <c r="AI33" i="9"/>
  <c r="AQ24" i="9"/>
  <c r="F29" i="9"/>
  <c r="K14" i="5"/>
  <c r="BS26" i="9"/>
  <c r="Q28" i="9"/>
  <c r="CC23" i="9"/>
  <c r="CM25" i="9"/>
  <c r="U33" i="9"/>
  <c r="CH32" i="9"/>
  <c r="BN29" i="9"/>
  <c r="BH25" i="9"/>
  <c r="N31" i="9"/>
  <c r="CP25" i="9"/>
  <c r="BY29" i="9"/>
  <c r="CP31" i="9"/>
  <c r="BH22" i="9"/>
  <c r="CQ22" i="9"/>
  <c r="AA20" i="9"/>
  <c r="CP33" i="9"/>
  <c r="AF32" i="9"/>
  <c r="AE32" i="9"/>
  <c r="V28" i="9"/>
  <c r="AR21" i="9"/>
  <c r="G32" i="9"/>
  <c r="CP27" i="9"/>
  <c r="AV32" i="9"/>
  <c r="AL33" i="9"/>
  <c r="AU29" i="9"/>
  <c r="CN26" i="9"/>
  <c r="BE25" i="9"/>
  <c r="H20" i="9"/>
  <c r="BG24" i="9"/>
  <c r="AJ25" i="9"/>
  <c r="BW23" i="9"/>
  <c r="AB31" i="9"/>
  <c r="BU22" i="9"/>
  <c r="AI20" i="9"/>
  <c r="AN29" i="9"/>
  <c r="BO24" i="9"/>
  <c r="CG33" i="9"/>
  <c r="DC16" i="19" s="1"/>
  <c r="BA27" i="9"/>
  <c r="AG33" i="9"/>
  <c r="CB21" i="9"/>
  <c r="AR31" i="9"/>
  <c r="M30" i="9"/>
  <c r="CD33" i="9"/>
  <c r="BF20" i="9"/>
  <c r="BV26" i="9"/>
  <c r="AN31" i="9"/>
  <c r="BM33" i="9"/>
  <c r="CC29" i="9"/>
  <c r="S22" i="9"/>
  <c r="AT29" i="9"/>
  <c r="R25" i="9"/>
  <c r="AM30" i="9"/>
  <c r="BY20" i="9"/>
  <c r="AX26" i="9"/>
  <c r="Z20" i="9"/>
  <c r="E31" i="9"/>
  <c r="Z31" i="9"/>
  <c r="BH24" i="9"/>
  <c r="CN33" i="9"/>
  <c r="CD27" i="9"/>
  <c r="T20" i="9"/>
  <c r="AZ22" i="9"/>
  <c r="AV20" i="9"/>
  <c r="BD22" i="9"/>
  <c r="T21" i="9"/>
  <c r="AX22" i="9"/>
  <c r="AQ30" i="9"/>
  <c r="BG20" i="9"/>
  <c r="AP21" i="9"/>
  <c r="AT33" i="9"/>
  <c r="CA28" i="9"/>
  <c r="AW32" i="9"/>
  <c r="Y21" i="9"/>
  <c r="CH22" i="9"/>
  <c r="BT27" i="9"/>
  <c r="O32" i="9"/>
  <c r="BD32" i="9"/>
  <c r="CM28" i="9"/>
  <c r="R23" i="9"/>
  <c r="L28" i="9"/>
  <c r="AY21" i="9"/>
  <c r="AN22" i="9"/>
  <c r="AP23" i="9"/>
  <c r="BA31" i="9"/>
  <c r="CK25" i="9"/>
  <c r="CJ33" i="9"/>
  <c r="I31" i="9"/>
  <c r="AV28" i="9"/>
  <c r="L30" i="9"/>
  <c r="CI29" i="9"/>
  <c r="AN21" i="9"/>
  <c r="AT20" i="9"/>
  <c r="G30" i="9"/>
  <c r="CQ28" i="9"/>
  <c r="W32" i="9"/>
  <c r="AF28" i="9"/>
  <c r="Q22" i="9"/>
  <c r="G29" i="9"/>
  <c r="AD31" i="9"/>
  <c r="AG26" i="9"/>
  <c r="BH26" i="9"/>
  <c r="CO33" i="9"/>
  <c r="BJ26" i="9"/>
  <c r="X26" i="9"/>
  <c r="AH30" i="9"/>
  <c r="K27" i="9"/>
  <c r="T31" i="9"/>
  <c r="BT28" i="9"/>
  <c r="K31" i="9"/>
  <c r="BS31" i="9"/>
  <c r="BQ30" i="9"/>
  <c r="AK21" i="9"/>
  <c r="AY31" i="9"/>
  <c r="G20" i="9"/>
  <c r="BR22" i="9"/>
  <c r="CF27" i="9"/>
  <c r="BW26" i="9"/>
  <c r="BG23" i="9"/>
  <c r="BT32" i="9"/>
  <c r="AC27" i="9"/>
  <c r="AU26" i="9"/>
  <c r="AR22" i="9"/>
  <c r="M24" i="9"/>
  <c r="F30" i="9"/>
  <c r="BW31" i="9"/>
  <c r="AQ29" i="9"/>
  <c r="AE30" i="9"/>
  <c r="AO24" i="9"/>
  <c r="CL31" i="9"/>
  <c r="BT31" i="9"/>
  <c r="I30" i="9"/>
  <c r="AT22" i="9"/>
  <c r="AY30" i="9"/>
  <c r="AJ20" i="9"/>
  <c r="BZ23" i="9"/>
  <c r="AD26" i="9"/>
  <c r="P31" i="9"/>
  <c r="R29" i="9"/>
  <c r="CH28" i="9"/>
  <c r="BA23" i="9"/>
  <c r="V23" i="9"/>
  <c r="BC23" i="9"/>
  <c r="AT25" i="9"/>
  <c r="O23" i="9"/>
  <c r="BZ26" i="9"/>
  <c r="CI27" i="9"/>
  <c r="BQ20" i="9"/>
  <c r="V26" i="9"/>
  <c r="K32" i="9"/>
  <c r="CC31" i="9"/>
  <c r="BW28" i="9"/>
  <c r="Y26" i="9"/>
  <c r="AM23" i="9"/>
  <c r="T29" i="9"/>
  <c r="BD30" i="9"/>
  <c r="BQ25" i="9"/>
  <c r="BS24" i="9"/>
  <c r="AQ21" i="9"/>
  <c r="BR33" i="9"/>
  <c r="AM31" i="9"/>
  <c r="BS29" i="9"/>
  <c r="CG23" i="9"/>
  <c r="DC6" i="19" s="1"/>
  <c r="BG31" i="9"/>
  <c r="CB28" i="9"/>
  <c r="K23" i="9"/>
  <c r="AA27" i="9"/>
  <c r="AL32" i="9"/>
  <c r="BO25" i="9"/>
  <c r="AF27" i="9"/>
  <c r="AH33" i="9"/>
  <c r="BK25" i="9"/>
  <c r="Z27" i="9"/>
  <c r="AU31" i="9"/>
  <c r="AY29" i="9"/>
  <c r="AK22" i="9"/>
  <c r="CF20" i="9"/>
  <c r="CC32" i="9"/>
  <c r="CI21" i="9"/>
  <c r="BV30" i="9"/>
  <c r="BY30" i="9"/>
  <c r="AA31" i="9"/>
  <c r="S27" i="9"/>
  <c r="G31" i="9"/>
  <c r="BX25" i="9"/>
  <c r="CE24" i="9"/>
  <c r="CO28" i="9"/>
  <c r="CN29" i="9"/>
  <c r="G22" i="9"/>
  <c r="BE21" i="9"/>
  <c r="BM20" i="9"/>
  <c r="AU21" i="9"/>
  <c r="BI23" i="9"/>
  <c r="N21" i="9"/>
  <c r="AR27" i="9"/>
  <c r="CC20" i="9"/>
  <c r="AH23" i="9"/>
  <c r="AN30" i="9"/>
  <c r="L21" i="9"/>
  <c r="N26" i="9"/>
  <c r="W30" i="9"/>
  <c r="CP21" i="9"/>
  <c r="M33" i="9"/>
  <c r="CQ24" i="9"/>
  <c r="BK20" i="9"/>
  <c r="CD21" i="9"/>
  <c r="H29" i="9"/>
  <c r="BJ27" i="9"/>
  <c r="U30" i="9"/>
  <c r="AL24" i="9"/>
  <c r="CR26" i="9"/>
  <c r="CH29" i="9"/>
  <c r="I27" i="9"/>
  <c r="AV33" i="9"/>
  <c r="CF24" i="9"/>
  <c r="Z30" i="9"/>
  <c r="H21" i="9"/>
  <c r="BP33" i="9"/>
  <c r="BG29" i="9"/>
  <c r="I29" i="9"/>
  <c r="BT21" i="9"/>
  <c r="CM22" i="9"/>
  <c r="U24" i="9"/>
  <c r="CA29" i="9"/>
  <c r="AS32" i="9"/>
  <c r="P20" i="9"/>
  <c r="BL29" i="9"/>
  <c r="BQ22" i="9"/>
  <c r="BS33" i="9"/>
  <c r="CO21" i="9"/>
  <c r="R30" i="9"/>
  <c r="BT24" i="9"/>
  <c r="BT33" i="9"/>
  <c r="Y20" i="9"/>
  <c r="I32" i="9"/>
  <c r="AW22" i="9"/>
  <c r="CR30" i="9"/>
  <c r="BT22" i="9"/>
  <c r="T22" i="9"/>
  <c r="BZ33" i="9"/>
  <c r="AM21" i="9"/>
  <c r="BX23" i="9"/>
  <c r="AZ25" i="9"/>
  <c r="BW27" i="9"/>
  <c r="AJ32" i="9"/>
  <c r="BL32" i="9"/>
  <c r="BZ24" i="9"/>
  <c r="AZ20" i="9"/>
  <c r="AC25" i="9"/>
  <c r="AO23" i="9"/>
  <c r="BZ21" i="9"/>
  <c r="BH28" i="9"/>
  <c r="N23" i="9"/>
  <c r="BC27" i="9"/>
  <c r="P27" i="9"/>
  <c r="AQ28" i="9"/>
  <c r="F31" i="9"/>
  <c r="AV31" i="9"/>
  <c r="CI31" i="9"/>
  <c r="CO29" i="9"/>
  <c r="BU24" i="9"/>
  <c r="BR29" i="9"/>
  <c r="CA23" i="9"/>
  <c r="CG28" i="9"/>
  <c r="DC11" i="19" s="1"/>
  <c r="BR21" i="9"/>
  <c r="CI20" i="9"/>
  <c r="CP20" i="9"/>
  <c r="AC23" i="9"/>
  <c r="BR28" i="9"/>
  <c r="AH25" i="9"/>
  <c r="CE32" i="9"/>
  <c r="BD33" i="9"/>
  <c r="CF21" i="9"/>
  <c r="K14" i="22"/>
  <c r="BI27" i="9"/>
  <c r="AS20" i="9"/>
  <c r="BM29" i="9"/>
  <c r="CF26" i="9"/>
  <c r="BP23" i="9"/>
  <c r="N24" i="9"/>
  <c r="BV20" i="9"/>
  <c r="CB24" i="9"/>
  <c r="CR25" i="9"/>
  <c r="S20" i="9"/>
  <c r="CI32" i="9"/>
  <c r="AU32" i="9"/>
  <c r="BL25" i="9"/>
  <c r="BQ32" i="9"/>
  <c r="X29" i="9"/>
  <c r="W26" i="9"/>
  <c r="AI31" i="9"/>
  <c r="CK30" i="9"/>
  <c r="BY28" i="9"/>
  <c r="E22" i="9"/>
  <c r="CJ24" i="9"/>
  <c r="J29" i="9"/>
  <c r="CQ32" i="9"/>
  <c r="Y22" i="9"/>
  <c r="CL28" i="9"/>
  <c r="P21" i="9"/>
  <c r="N33" i="9"/>
  <c r="P22" i="9"/>
  <c r="AH31" i="9"/>
  <c r="AS23" i="9"/>
  <c r="AU20" i="9"/>
  <c r="AC20" i="9"/>
  <c r="CR24" i="9"/>
  <c r="AP24" i="9"/>
  <c r="BP29" i="9"/>
  <c r="BZ31" i="9"/>
  <c r="AG23" i="9"/>
  <c r="CR33" i="9"/>
  <c r="BB23" i="9"/>
  <c r="I21" i="9"/>
  <c r="T27" i="9"/>
  <c r="T33" i="9"/>
  <c r="CL20" i="9"/>
  <c r="X22" i="9"/>
  <c r="E23" i="9"/>
  <c r="F20" i="9"/>
  <c r="BD26" i="9"/>
  <c r="BD31" i="9"/>
  <c r="AK28" i="9"/>
  <c r="CJ31" i="9"/>
  <c r="CM32" i="9"/>
  <c r="V21" i="9"/>
  <c r="Z22" i="9"/>
  <c r="AC31" i="9"/>
  <c r="N32" i="9"/>
  <c r="AL25" i="9"/>
  <c r="Q23" i="9"/>
  <c r="BC25" i="9"/>
  <c r="Y31" i="9"/>
  <c r="T26" i="9"/>
  <c r="BX29" i="9"/>
  <c r="AG22" i="9"/>
  <c r="BL21" i="9"/>
  <c r="CO31" i="9"/>
  <c r="L20" i="9"/>
  <c r="BS28" i="9"/>
  <c r="P33" i="9"/>
  <c r="AF22" i="9"/>
  <c r="BN33" i="9"/>
  <c r="AB25" i="9"/>
  <c r="CN23" i="9"/>
  <c r="I22" i="9"/>
  <c r="BX22" i="9"/>
  <c r="BE33" i="9"/>
  <c r="BU25" i="9"/>
  <c r="CN24" i="9"/>
  <c r="AD29" i="9"/>
  <c r="U26" i="9"/>
  <c r="AL30" i="9"/>
  <c r="E28" i="9"/>
  <c r="BB27" i="9"/>
  <c r="AK31" i="9"/>
  <c r="BA26" i="9"/>
  <c r="BE24" i="9"/>
  <c r="L31" i="9"/>
  <c r="CR23" i="9"/>
  <c r="BO26" i="9"/>
  <c r="M32" i="9"/>
  <c r="W29" i="9"/>
  <c r="G25" i="9"/>
  <c r="AA22" i="9"/>
  <c r="CC27" i="9"/>
  <c r="AL27" i="9"/>
  <c r="CD20" i="9"/>
  <c r="AT30" i="9"/>
  <c r="AB33" i="9"/>
  <c r="X32" i="9"/>
  <c r="AR30" i="9"/>
  <c r="BS21" i="9"/>
  <c r="AM24" i="9"/>
  <c r="CG31" i="9"/>
  <c r="DC14" i="19" s="1"/>
  <c r="BI33" i="9"/>
  <c r="Z28" i="9"/>
  <c r="CE25" i="9"/>
  <c r="BN28" i="9"/>
  <c r="BW32" i="9"/>
  <c r="F26" i="9"/>
  <c r="AN27" i="9"/>
  <c r="I33" i="9"/>
  <c r="BK30" i="9"/>
  <c r="L26" i="9"/>
  <c r="AH27" i="9"/>
  <c r="BJ21" i="9"/>
  <c r="AX33" i="9"/>
  <c r="BJ24" i="9"/>
  <c r="CB27" i="9"/>
  <c r="CM23" i="9"/>
  <c r="BV27" i="9"/>
  <c r="CO25" i="9"/>
  <c r="AV29" i="9"/>
  <c r="BS22" i="9"/>
  <c r="T30" i="9"/>
  <c r="AP33" i="9"/>
  <c r="CJ29" i="9"/>
  <c r="Y25" i="9"/>
  <c r="AR29" i="9"/>
  <c r="J23" i="9"/>
  <c r="G28" i="9"/>
  <c r="BP31" i="9"/>
  <c r="K14" i="15"/>
  <c r="S29" i="9"/>
  <c r="AA30" i="9"/>
  <c r="CC22" i="9"/>
  <c r="H32" i="9"/>
  <c r="Y27" i="9"/>
  <c r="BY24" i="9"/>
  <c r="AD33" i="9"/>
  <c r="BD28" i="9"/>
  <c r="AM22" i="9"/>
  <c r="AN23" i="9"/>
  <c r="BV23" i="9"/>
  <c r="CH31" i="9"/>
  <c r="CB20" i="9"/>
  <c r="AV30" i="9"/>
  <c r="AJ22" i="9"/>
  <c r="CP23" i="9"/>
  <c r="CM20" i="9"/>
  <c r="I23" i="9"/>
  <c r="BQ23" i="9"/>
  <c r="BC22" i="9"/>
  <c r="BB26" i="9"/>
  <c r="T28" i="9"/>
  <c r="BI20" i="9"/>
  <c r="BO28" i="9"/>
  <c r="CI30" i="9"/>
  <c r="BG32" i="9"/>
  <c r="AD28" i="9"/>
  <c r="AS25" i="9"/>
  <c r="O33" i="9"/>
  <c r="BB20" i="9"/>
  <c r="AL23" i="9"/>
  <c r="CB30" i="9"/>
  <c r="W28" i="9"/>
  <c r="AV24" i="9"/>
  <c r="AZ31" i="9"/>
  <c r="AK29" i="9"/>
  <c r="Y29" i="9"/>
  <c r="BJ20" i="9"/>
  <c r="AK32" i="9"/>
  <c r="AQ25" i="9"/>
  <c r="X30" i="9"/>
  <c r="W24" i="9"/>
  <c r="BR26" i="9"/>
  <c r="CG22" i="9"/>
  <c r="DC5" i="19" s="1"/>
  <c r="CG29" i="9"/>
  <c r="DC12" i="19" s="1"/>
  <c r="CD22" i="9"/>
  <c r="Z23" i="9"/>
  <c r="CE30" i="9"/>
  <c r="AQ22" i="9"/>
  <c r="BA29" i="9"/>
  <c r="CE26" i="9"/>
  <c r="AK30" i="9"/>
  <c r="K28" i="9"/>
  <c r="BP30" i="9"/>
  <c r="AS21" i="9"/>
  <c r="Y33" i="9"/>
  <c r="AJ24" i="9"/>
  <c r="K30" i="9"/>
  <c r="AH21" i="9"/>
  <c r="BC33" i="9"/>
  <c r="AI21" i="9"/>
  <c r="BL23" i="9"/>
  <c r="CJ20" i="9"/>
  <c r="CN25" i="9"/>
  <c r="BF23" i="9"/>
  <c r="CK27" i="9"/>
  <c r="CO30" i="9"/>
  <c r="P24" i="9"/>
  <c r="N27" i="9"/>
  <c r="AU25" i="9"/>
  <c r="BD27" i="9"/>
  <c r="V20" i="9"/>
  <c r="AZ27" i="9"/>
  <c r="AI25" i="9"/>
  <c r="CG25" i="9"/>
  <c r="DC8" i="19" s="1"/>
  <c r="AI32" i="9"/>
  <c r="CA30" i="9"/>
  <c r="AW25" i="9"/>
  <c r="AU24" i="9"/>
  <c r="AJ23" i="9"/>
  <c r="AJ26" i="9"/>
  <c r="BK28" i="9"/>
  <c r="E32" i="9"/>
  <c r="AN32" i="9"/>
  <c r="BP22" i="9"/>
  <c r="BX24" i="9"/>
  <c r="CQ23" i="9"/>
  <c r="BJ25" i="9"/>
  <c r="S31" i="9"/>
  <c r="BX21" i="9"/>
  <c r="Q32" i="9"/>
  <c r="AK27" i="9"/>
  <c r="BN20" i="9"/>
  <c r="BU31" i="9"/>
  <c r="AA23" i="9"/>
  <c r="AN24" i="9"/>
  <c r="AE28" i="9"/>
  <c r="BM31" i="9"/>
  <c r="BU33" i="9"/>
  <c r="AX20" i="9"/>
  <c r="BG22" i="9"/>
  <c r="BU26" i="9"/>
  <c r="R33" i="9"/>
  <c r="CG26" i="9"/>
  <c r="DC9" i="19" s="1"/>
  <c r="BH30" i="9"/>
  <c r="CJ25" i="9"/>
  <c r="BL26" i="9"/>
  <c r="BI31" i="9"/>
  <c r="L32" i="9"/>
  <c r="AZ33" i="9"/>
  <c r="AC32" i="9"/>
  <c r="G27" i="9"/>
  <c r="BB22" i="9"/>
  <c r="BJ32" i="9"/>
  <c r="AL28" i="9"/>
  <c r="X25" i="9"/>
  <c r="CQ27" i="9"/>
  <c r="BF28" i="9"/>
  <c r="W27" i="9"/>
  <c r="BB25" i="9"/>
  <c r="AO25" i="9"/>
  <c r="AB23" i="9"/>
  <c r="CN28" i="9"/>
  <c r="CH24" i="9"/>
  <c r="AM20" i="9"/>
  <c r="BF21" i="9"/>
  <c r="BO31" i="9"/>
  <c r="K21" i="9"/>
  <c r="BL33" i="9"/>
  <c r="K25" i="9"/>
  <c r="BC29" i="9"/>
  <c r="CE33" i="9"/>
  <c r="BO30" i="9"/>
  <c r="CR22" i="9"/>
  <c r="P30" i="9"/>
  <c r="CR29" i="9"/>
  <c r="R27" i="9"/>
  <c r="CA24" i="9"/>
  <c r="BV32" i="9"/>
  <c r="O29" i="9"/>
  <c r="AB21" i="9"/>
  <c r="R32" i="9"/>
  <c r="CI23" i="9"/>
  <c r="U25" i="9"/>
  <c r="O30" i="9"/>
  <c r="CQ29" i="9"/>
  <c r="AZ23" i="9"/>
  <c r="AD22" i="9"/>
  <c r="BO22" i="9"/>
  <c r="BB30" i="9"/>
  <c r="BS30" i="9"/>
  <c r="AA28" i="9"/>
  <c r="BN22" i="9"/>
  <c r="V25" i="9"/>
  <c r="BJ33" i="9"/>
  <c r="BP21" i="9"/>
  <c r="BW33" i="9"/>
  <c r="BJ22" i="9"/>
  <c r="BA24" i="9"/>
  <c r="BG25" i="9"/>
  <c r="AT27" i="9"/>
  <c r="BK33" i="9"/>
  <c r="BN32" i="9"/>
  <c r="BR27" i="9"/>
  <c r="BQ29" i="9"/>
  <c r="AC26" i="9"/>
  <c r="BZ32" i="9"/>
  <c r="BH21" i="9"/>
  <c r="E24" i="9"/>
  <c r="BX20" i="9"/>
  <c r="AL21" i="9"/>
  <c r="S23" i="9"/>
  <c r="AV26" i="9"/>
  <c r="BU28" i="9"/>
  <c r="BY22" i="9"/>
  <c r="BM32" i="9"/>
  <c r="P28" i="9"/>
  <c r="BF25" i="9"/>
  <c r="BA30" i="9"/>
  <c r="J27" i="9"/>
  <c r="Y30" i="9"/>
  <c r="AO28" i="9"/>
  <c r="AE27" i="9"/>
  <c r="CH30" i="9"/>
  <c r="AZ30" i="9"/>
  <c r="AS31" i="9"/>
  <c r="AM28" i="9"/>
  <c r="CK23" i="9"/>
  <c r="H28" i="9"/>
  <c r="BR30" i="9"/>
  <c r="AY28" i="9"/>
  <c r="AU22" i="9"/>
  <c r="CB29" i="9"/>
  <c r="CP32" i="9"/>
  <c r="Z21" i="9"/>
  <c r="E27" i="9"/>
  <c r="AM29" i="9"/>
  <c r="AJ33" i="9"/>
  <c r="CE29" i="9"/>
  <c r="BL24" i="9"/>
  <c r="CM33" i="9"/>
  <c r="AS26" i="9"/>
  <c r="AZ21" i="9"/>
  <c r="CI24" i="9"/>
  <c r="AY24" i="9"/>
  <c r="CL29" i="9"/>
  <c r="AD21" i="9"/>
  <c r="AW27" i="9"/>
  <c r="BV31" i="9"/>
  <c r="BJ29" i="9"/>
  <c r="CO26" i="9"/>
  <c r="CI25" i="9"/>
  <c r="AA25" i="9"/>
  <c r="AU33" i="9"/>
  <c r="CK33" i="9"/>
  <c r="BY23" i="9"/>
  <c r="AB24" i="9"/>
  <c r="BL30" i="9"/>
  <c r="BB24" i="9"/>
  <c r="U31" i="9"/>
  <c r="AJ28" i="9"/>
  <c r="AF33" i="9"/>
  <c r="BO29" i="9"/>
  <c r="BO27" i="9"/>
  <c r="N20" i="9"/>
  <c r="AJ29" i="9"/>
  <c r="CJ23" i="9"/>
  <c r="AJ31" i="9"/>
  <c r="AI24" i="9"/>
  <c r="CL21" i="9"/>
  <c r="R20" i="9"/>
  <c r="S32" i="9"/>
  <c r="M23" i="9"/>
  <c r="U21" i="9"/>
  <c r="AG32" i="9"/>
  <c r="CB23" i="9"/>
  <c r="J21" i="9"/>
  <c r="CB25" i="9"/>
  <c r="BA25" i="9"/>
  <c r="AN25" i="9"/>
  <c r="AL31" i="9"/>
  <c r="BI28" i="9"/>
  <c r="AI27" i="9"/>
  <c r="AZ26" i="9"/>
  <c r="BE30" i="9"/>
  <c r="BV21" i="9"/>
  <c r="X24" i="9"/>
  <c r="BI21" i="9"/>
  <c r="CA32" i="9"/>
  <c r="AZ32" i="9"/>
  <c r="CP28" i="9"/>
  <c r="G26" i="9"/>
  <c r="AO22" i="9"/>
  <c r="L22" i="9"/>
  <c r="AJ30" i="9"/>
  <c r="L33" i="9"/>
  <c r="AG28" i="9"/>
  <c r="U28" i="9"/>
  <c r="CL23" i="9"/>
  <c r="BV28" i="9"/>
  <c r="AV21" i="9"/>
  <c r="BK26" i="9"/>
  <c r="BE26" i="9"/>
  <c r="AD25" i="9"/>
  <c r="BP27" i="9"/>
  <c r="AG21" i="9"/>
  <c r="CC25" i="9"/>
  <c r="BN30" i="9"/>
  <c r="AF23" i="9"/>
  <c r="AE20" i="9"/>
  <c r="AQ23" i="9"/>
  <c r="BC28" i="9"/>
  <c r="CH23" i="9"/>
  <c r="CD31" i="9"/>
  <c r="BX33" i="9"/>
  <c r="BI32" i="9"/>
  <c r="BG28" i="9"/>
  <c r="AI28" i="9"/>
  <c r="BD21" i="9"/>
  <c r="BB33" i="9"/>
  <c r="T23" i="9"/>
  <c r="AW26" i="9"/>
  <c r="AG30" i="9"/>
  <c r="E26" i="9"/>
  <c r="BZ20" i="9"/>
  <c r="CL30" i="9"/>
  <c r="AU23" i="9"/>
  <c r="BZ27" i="9"/>
  <c r="J32" i="9"/>
  <c r="CP29" i="9"/>
  <c r="L24" i="9"/>
  <c r="AW33" i="9"/>
  <c r="M26" i="9"/>
  <c r="F23" i="9"/>
  <c r="AX31" i="9"/>
  <c r="BF22" i="9"/>
  <c r="V27" i="9"/>
  <c r="AK33" i="9"/>
  <c r="AC33" i="9"/>
  <c r="AB28" i="9"/>
  <c r="O20" i="9"/>
  <c r="N30" i="9"/>
  <c r="AO31" i="9"/>
  <c r="H27" i="9"/>
  <c r="Q21" i="9"/>
  <c r="CQ31" i="9"/>
  <c r="M25" i="9"/>
  <c r="CF22" i="9"/>
  <c r="BR32" i="9"/>
  <c r="Q31" i="9"/>
  <c r="H24" i="9"/>
  <c r="AD30" i="9"/>
  <c r="BW24" i="9"/>
  <c r="K29" i="9"/>
  <c r="AP20" i="9"/>
  <c r="BG26" i="9"/>
  <c r="O28" i="9"/>
  <c r="BH33" i="9"/>
  <c r="W25" i="9"/>
  <c r="U29" i="9"/>
  <c r="G23" i="9"/>
  <c r="F21" i="9"/>
  <c r="AS27" i="9"/>
  <c r="CB26" i="9"/>
  <c r="L29" i="9"/>
  <c r="CP24" i="9"/>
  <c r="BS25" i="9"/>
  <c r="AB32" i="9"/>
  <c r="AR33" i="9"/>
  <c r="I24" i="9"/>
  <c r="AH32" i="9"/>
  <c r="CB31" i="9"/>
  <c r="I25" i="9"/>
  <c r="CH21" i="9"/>
  <c r="AU28" i="9"/>
  <c r="BH23" i="9"/>
  <c r="AH24" i="9"/>
  <c r="O24" i="9"/>
  <c r="AC28" i="9"/>
  <c r="BH27" i="9"/>
  <c r="BR25" i="9"/>
  <c r="BN21" i="9"/>
  <c r="BA33" i="9"/>
  <c r="F33" i="9"/>
  <c r="AO21" i="9"/>
  <c r="R28" i="9"/>
  <c r="R26" i="9"/>
  <c r="CD25" i="9"/>
  <c r="Z25" i="9"/>
  <c r="BT20" i="9"/>
  <c r="S26" i="9"/>
  <c r="CH20" i="9"/>
  <c r="AT28" i="9"/>
  <c r="CF33" i="9"/>
  <c r="BB31" i="9"/>
  <c r="BV33" i="9"/>
  <c r="BE22" i="9"/>
  <c r="CA31" i="9"/>
  <c r="BD25" i="9"/>
  <c r="CO20" i="9"/>
  <c r="S25" i="9"/>
  <c r="AK25" i="9"/>
  <c r="BL20" i="9"/>
  <c r="BU32" i="9"/>
  <c r="X23" i="9"/>
  <c r="AI29" i="9"/>
  <c r="Y23" i="9"/>
  <c r="AY25" i="9"/>
  <c r="X28" i="9"/>
  <c r="CC21" i="9"/>
  <c r="P25" i="9"/>
  <c r="AP32" i="9"/>
  <c r="AP22" i="9"/>
  <c r="CA21" i="9"/>
  <c r="BX26" i="9"/>
  <c r="CJ32" i="9"/>
  <c r="CB33" i="9"/>
  <c r="V30" i="9"/>
  <c r="AH26" i="9"/>
  <c r="BW29" i="9"/>
  <c r="BY32" i="9"/>
  <c r="BC24" i="9"/>
  <c r="CH27" i="9"/>
  <c r="BZ30" i="9"/>
  <c r="CC24" i="9"/>
  <c r="BM22" i="9"/>
  <c r="AX30" i="9"/>
  <c r="AV22" i="9"/>
  <c r="AF29" i="9"/>
  <c r="CE20" i="9"/>
  <c r="BJ31" i="9"/>
  <c r="AP30" i="9"/>
  <c r="AL29" i="9"/>
  <c r="Z24" i="9"/>
  <c r="Q30" i="9"/>
  <c r="AH22" i="9"/>
  <c r="BN24" i="9"/>
  <c r="BM28" i="9"/>
  <c r="CA22" i="9"/>
  <c r="BY26" i="9"/>
  <c r="Z32" i="9"/>
  <c r="CM24" i="9"/>
  <c r="BR31" i="9"/>
  <c r="BW22" i="9"/>
  <c r="J25" i="9"/>
  <c r="CM21" i="9"/>
  <c r="BL22" i="9"/>
  <c r="BP20" i="9"/>
  <c r="CJ22" i="9"/>
  <c r="I20" i="9"/>
  <c r="BD20" i="9"/>
  <c r="G21" i="9"/>
  <c r="L27" i="9"/>
  <c r="BE20" i="9"/>
  <c r="BU20" i="9"/>
  <c r="BK23" i="9"/>
  <c r="BZ25" i="9"/>
  <c r="BM23" i="9"/>
  <c r="BP25" i="9"/>
  <c r="Z26" i="9"/>
  <c r="M29" i="9"/>
  <c r="BY27" i="9"/>
  <c r="E25" i="9"/>
  <c r="CO32" i="9"/>
  <c r="AA29" i="9"/>
  <c r="AU27" i="9"/>
  <c r="AK20" i="9"/>
  <c r="AT32" i="9"/>
  <c r="BQ24" i="9"/>
  <c r="AX27" i="9"/>
  <c r="G33" i="9"/>
  <c r="AE29" i="9"/>
  <c r="AF25" i="9"/>
  <c r="CG27" i="9"/>
  <c r="DC10" i="19" s="1"/>
  <c r="BX28" i="9"/>
  <c r="BC32" i="9"/>
  <c r="CN27" i="9"/>
  <c r="CK20" i="9"/>
  <c r="AY32" i="9"/>
  <c r="AZ24" i="9"/>
  <c r="AS29" i="9"/>
  <c r="CO24" i="9"/>
  <c r="BG30" i="9"/>
  <c r="AP28" i="9"/>
  <c r="CN32" i="9"/>
  <c r="R24" i="9"/>
  <c r="BE31" i="9"/>
  <c r="BZ22" i="9"/>
  <c r="T32" i="9"/>
  <c r="AO27" i="9"/>
  <c r="BI24" i="9"/>
  <c r="CJ21" i="9"/>
  <c r="CE23" i="9"/>
  <c r="BE28" i="9"/>
  <c r="BP24" i="9"/>
  <c r="BW25" i="9"/>
  <c r="W33" i="9"/>
  <c r="CE22" i="9"/>
  <c r="BW30" i="9"/>
  <c r="BZ28" i="9"/>
  <c r="AF26" i="9"/>
  <c r="BK29" i="9"/>
  <c r="BT29" i="9"/>
  <c r="BC26" i="9"/>
  <c r="CQ21" i="9"/>
  <c r="BV24" i="9"/>
  <c r="AG29" i="9"/>
  <c r="AQ32" i="9"/>
  <c r="AT23" i="9"/>
  <c r="U22" i="9"/>
  <c r="AO30" i="9"/>
  <c r="R21" i="9"/>
  <c r="AW20" i="9"/>
  <c r="R31" i="9"/>
  <c r="BJ23" i="9"/>
  <c r="BI29" i="9"/>
  <c r="BB32" i="9"/>
  <c r="M28" i="9"/>
  <c r="BY31" i="9"/>
  <c r="AA21" i="9"/>
  <c r="BS20" i="9"/>
  <c r="CM30" i="9"/>
  <c r="AC21" i="9"/>
  <c r="BT26" i="9"/>
  <c r="CB32" i="9"/>
  <c r="H25" i="9"/>
  <c r="CG24" i="9"/>
  <c r="DC7" i="19" s="1"/>
  <c r="BR23" i="9"/>
  <c r="AC24" i="9"/>
  <c r="CL26" i="9"/>
  <c r="CA26" i="9"/>
  <c r="CN22" i="9"/>
  <c r="AU30" i="9"/>
  <c r="AF30" i="9"/>
  <c r="X27" i="9"/>
  <c r="L23" i="9"/>
  <c r="BJ30" i="9"/>
  <c r="U20" i="9"/>
  <c r="AQ26" i="9"/>
  <c r="BN27" i="9"/>
  <c r="BW21" i="9"/>
  <c r="CL24" i="9"/>
  <c r="BM26" i="9"/>
  <c r="M21" i="9"/>
  <c r="BW20" i="9"/>
  <c r="AP26" i="9"/>
  <c r="AX24" i="9"/>
  <c r="AJ27" i="9"/>
  <c r="AI26"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P8" i="9"/>
  <c r="L8" i="9"/>
  <c r="L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H666" i="14"/>
  <c r="BM55" i="9"/>
  <c r="H628" i="14"/>
  <c r="J172" i="15"/>
  <c r="I362" i="14"/>
  <c r="I55" i="9"/>
  <c r="G55" i="9"/>
  <c r="Q55" i="9"/>
  <c r="I172" i="14"/>
  <c r="J172" i="14"/>
  <c r="AG55" i="9"/>
  <c r="AA55" i="9"/>
  <c r="Y55" i="9"/>
  <c r="G210" i="14"/>
  <c r="H172" i="14"/>
  <c r="I286" i="14"/>
  <c r="AD55" i="9"/>
  <c r="AS55" i="9"/>
  <c r="G96" i="14"/>
  <c r="AO55" i="9"/>
  <c r="BT55" i="9"/>
  <c r="CL55" i="9"/>
  <c r="AW55" i="9"/>
  <c r="AN55" i="9"/>
  <c r="F1882" i="22"/>
  <c r="F172" i="15"/>
  <c r="H286" i="14"/>
  <c r="S55" i="9"/>
  <c r="AL55" i="9"/>
  <c r="AF55" i="9"/>
  <c r="BU55" i="9"/>
  <c r="G400" i="14"/>
  <c r="V55" i="9"/>
  <c r="AJ55" i="9"/>
  <c r="CA55" i="9"/>
  <c r="I514" i="14"/>
  <c r="BC55" i="9"/>
  <c r="F134" i="14"/>
  <c r="AY55" i="9"/>
  <c r="H324" i="14"/>
  <c r="W55" i="9"/>
  <c r="H248" i="14"/>
  <c r="CR55" i="9"/>
  <c r="CE55" i="9"/>
  <c r="H55" i="9"/>
  <c r="I628" i="14"/>
  <c r="AE55" i="9"/>
  <c r="BL55" i="9"/>
  <c r="J666" i="14"/>
  <c r="BP55" i="9"/>
  <c r="BN55" i="9"/>
  <c r="H704" i="14"/>
  <c r="H134" i="14"/>
  <c r="F628" i="14"/>
  <c r="CI55" i="9"/>
  <c r="BJ55" i="9"/>
  <c r="J134" i="15"/>
  <c r="F210" i="14"/>
  <c r="BI55" i="9"/>
  <c r="BF55" i="9"/>
  <c r="I1692" i="21"/>
  <c r="J248" i="14"/>
  <c r="G172" i="14"/>
  <c r="O55" i="9"/>
  <c r="G1692" i="21"/>
  <c r="AX55" i="9"/>
  <c r="F286" i="14"/>
  <c r="CO55" i="9"/>
  <c r="AU55" i="9"/>
  <c r="K55" i="9"/>
  <c r="J628" i="14"/>
  <c r="BD55" i="9"/>
  <c r="CC55" i="9"/>
  <c r="J286" i="14"/>
  <c r="AR55" i="9"/>
  <c r="AH55" i="9"/>
  <c r="J704" i="14"/>
  <c r="F704" i="14"/>
  <c r="I704" i="14"/>
  <c r="I248" i="14"/>
  <c r="CD55" i="9"/>
  <c r="F134" i="15"/>
  <c r="J324" i="14"/>
  <c r="J362" i="14"/>
  <c r="F324" i="14"/>
  <c r="Z55" i="9"/>
  <c r="I400" i="14"/>
  <c r="BR55" i="9"/>
  <c r="F55" i="9"/>
  <c r="G514" i="14"/>
  <c r="J55" i="9"/>
  <c r="CB55" i="9"/>
  <c r="AV55" i="9"/>
  <c r="BE55" i="9"/>
  <c r="H134" i="15"/>
  <c r="G248" i="14"/>
  <c r="M55" i="9"/>
  <c r="BO55" i="9"/>
  <c r="AZ55" i="9"/>
  <c r="BZ55" i="9"/>
  <c r="G134" i="14"/>
  <c r="U55" i="9"/>
  <c r="F248" i="14"/>
  <c r="G324" i="14"/>
  <c r="G362" i="14"/>
  <c r="G666" i="14"/>
  <c r="G1882" i="22"/>
  <c r="BS55" i="9"/>
  <c r="J96" i="14"/>
  <c r="CK55" i="9"/>
  <c r="BW55" i="9"/>
  <c r="J514" i="14"/>
  <c r="J134" i="14"/>
  <c r="I1882" i="22"/>
  <c r="H172" i="15"/>
  <c r="BA55" i="9"/>
  <c r="AM55" i="9"/>
  <c r="BY55" i="9"/>
  <c r="N55" i="9"/>
  <c r="G704" i="14"/>
  <c r="AB55" i="9"/>
  <c r="H362" i="14"/>
  <c r="BQ55" i="9"/>
  <c r="AK55" i="9"/>
  <c r="BV55" i="9"/>
  <c r="CN55" i="9"/>
  <c r="P55" i="9"/>
  <c r="I134" i="15"/>
  <c r="I666" i="14"/>
  <c r="J210" i="14"/>
  <c r="CJ55" i="9"/>
  <c r="CF55" i="9"/>
  <c r="F362" i="14"/>
  <c r="J400" i="14"/>
  <c r="BH55" i="9"/>
  <c r="H210" i="14"/>
  <c r="H96" i="14"/>
  <c r="CP55" i="9"/>
  <c r="L55" i="9"/>
  <c r="CQ55" i="9"/>
  <c r="I324" i="14"/>
  <c r="AT55" i="9"/>
  <c r="F400" i="14"/>
  <c r="G172" i="15"/>
  <c r="R55" i="9"/>
  <c r="BG55" i="9"/>
  <c r="G628" i="14"/>
  <c r="I210" i="14"/>
  <c r="F1692" i="21"/>
  <c r="AQ55" i="9"/>
  <c r="G286" i="14"/>
  <c r="AI55" i="9"/>
  <c r="F96" i="14"/>
  <c r="G134" i="15"/>
  <c r="J1882" i="22"/>
  <c r="BX55" i="9"/>
  <c r="AP55" i="9"/>
  <c r="E55" i="9"/>
  <c r="CH55" i="9"/>
  <c r="I96" i="14"/>
  <c r="F172" i="14"/>
  <c r="H514" i="14"/>
  <c r="F666" i="14"/>
  <c r="F514" i="14"/>
  <c r="CG55" i="9"/>
  <c r="BK55" i="9"/>
  <c r="I172" i="15"/>
  <c r="I134" i="14"/>
  <c r="H400" i="14"/>
  <c r="AC55" i="9"/>
  <c r="X55" i="9"/>
  <c r="BB55" i="9"/>
  <c r="J1692" i="21"/>
  <c r="H1692" i="21"/>
  <c r="CM55" i="9"/>
  <c r="T55" i="9"/>
  <c r="H1882" i="22"/>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654" i="21"/>
  <c r="G1426" i="22"/>
  <c r="J970" i="21"/>
  <c r="G1844" i="22"/>
  <c r="F1578" i="22"/>
  <c r="H970" i="21"/>
  <c r="F970" i="22"/>
  <c r="G970" i="22"/>
  <c r="J970" i="22"/>
  <c r="J1540" i="22"/>
  <c r="J1426" i="22"/>
  <c r="F1350" i="21"/>
  <c r="F1426" i="22"/>
  <c r="G1008" i="22"/>
  <c r="I970" i="21"/>
  <c r="G1350" i="21"/>
  <c r="J1008" i="22"/>
  <c r="I1540" i="22"/>
  <c r="H1654" i="21"/>
  <c r="F1008" i="22"/>
  <c r="J1616" i="21"/>
  <c r="G1654" i="21"/>
  <c r="H1616" i="21"/>
  <c r="H1122" i="22"/>
  <c r="I1426" i="22"/>
  <c r="G1122" i="22"/>
  <c r="H1350" i="21"/>
  <c r="F1122" i="22"/>
  <c r="H1844" i="22"/>
  <c r="F1616" i="21"/>
  <c r="J1122" i="22"/>
  <c r="G1578" i="22"/>
  <c r="I970" i="22"/>
  <c r="G970" i="21"/>
  <c r="H1578" i="22"/>
  <c r="J1844" i="22"/>
  <c r="G1616" i="21"/>
  <c r="F1844" i="22"/>
  <c r="F1540" i="22"/>
  <c r="I1008" i="22"/>
  <c r="I1654" i="21"/>
  <c r="H1008" i="22"/>
  <c r="I1578" i="22"/>
  <c r="I1122" i="22"/>
  <c r="I1844" i="22"/>
  <c r="I1350" i="21"/>
  <c r="F970" i="21"/>
  <c r="J1350" i="21"/>
  <c r="J1654" i="21"/>
  <c r="J1578" i="22"/>
  <c r="H1426" i="22"/>
  <c r="G1540" i="22"/>
  <c r="I1616" i="21"/>
  <c r="H970" i="22"/>
  <c r="H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1046" i="21"/>
  <c r="G1426" i="21"/>
  <c r="J134" i="22"/>
  <c r="G438" i="22"/>
  <c r="I552" i="22"/>
  <c r="G1388" i="21"/>
  <c r="J1464" i="22"/>
  <c r="G1274" i="21"/>
  <c r="I20" i="5"/>
  <c r="J552" i="22"/>
  <c r="H1122" i="21"/>
  <c r="G1502" i="21"/>
  <c r="G20" i="21"/>
  <c r="F20" i="15"/>
  <c r="G400" i="22"/>
  <c r="F666" i="21"/>
  <c r="I1388" i="22"/>
  <c r="F1274" i="21"/>
  <c r="F932" i="22"/>
  <c r="I58" i="22"/>
  <c r="G1312" i="22"/>
  <c r="J58" i="13"/>
  <c r="G1198" i="21"/>
  <c r="I1730" i="22"/>
  <c r="G742" i="22"/>
  <c r="I20" i="14"/>
  <c r="J58" i="5"/>
  <c r="I476" i="14"/>
  <c r="F210" i="5"/>
  <c r="G1388" i="22"/>
  <c r="F628" i="22"/>
  <c r="F1046" i="21"/>
  <c r="G1502" i="22"/>
  <c r="F58" i="5"/>
  <c r="I932" i="21"/>
  <c r="F1084" i="21"/>
  <c r="G210" i="5"/>
  <c r="G628" i="21"/>
  <c r="I324" i="21"/>
  <c r="I1236" i="22"/>
  <c r="I590" i="14"/>
  <c r="J514" i="22"/>
  <c r="F438" i="21"/>
  <c r="G780" i="21"/>
  <c r="J438" i="22"/>
  <c r="F590" i="14"/>
  <c r="I1464" i="22"/>
  <c r="I210" i="15"/>
  <c r="G476" i="21"/>
  <c r="F20" i="21"/>
  <c r="F856" i="21"/>
  <c r="H1350" i="22"/>
  <c r="I856" i="22"/>
  <c r="H58" i="13"/>
  <c r="G58" i="15"/>
  <c r="I1578" i="21"/>
  <c r="G1236" i="21"/>
  <c r="G514" i="22"/>
  <c r="I1198" i="22"/>
  <c r="F590" i="21"/>
  <c r="J742" i="22"/>
  <c r="F1160" i="21"/>
  <c r="H590" i="21"/>
  <c r="I552" i="21"/>
  <c r="J96" i="21"/>
  <c r="J780" i="21"/>
  <c r="J590" i="14"/>
  <c r="H134" i="22"/>
  <c r="J1084" i="21"/>
  <c r="H1312" i="21"/>
  <c r="H1008" i="21"/>
  <c r="J362" i="22"/>
  <c r="I1046" i="22"/>
  <c r="I1236" i="21"/>
  <c r="I818" i="22"/>
  <c r="H628" i="21"/>
  <c r="J210" i="22"/>
  <c r="H286" i="21"/>
  <c r="G134" i="22"/>
  <c r="H172" i="21"/>
  <c r="H20" i="18"/>
  <c r="I210" i="5"/>
  <c r="H476" i="21"/>
  <c r="F1768" i="22"/>
  <c r="I248" i="15"/>
  <c r="H210" i="21"/>
  <c r="G514" i="21"/>
  <c r="J20" i="22"/>
  <c r="I58" i="21"/>
  <c r="J1502" i="21"/>
  <c r="J1160" i="22"/>
  <c r="J324" i="21"/>
  <c r="H20" i="21"/>
  <c r="I514" i="21"/>
  <c r="J286" i="22"/>
  <c r="F1160" i="22"/>
  <c r="F514" i="22"/>
  <c r="G552" i="22"/>
  <c r="H1312" i="22"/>
  <c r="J780" i="22"/>
  <c r="G1578" i="21"/>
  <c r="G1616" i="22"/>
  <c r="J1616" i="22"/>
  <c r="F96" i="22"/>
  <c r="H58" i="18"/>
  <c r="G20" i="18"/>
  <c r="G58" i="18"/>
  <c r="J96" i="22"/>
  <c r="F1806" i="22"/>
  <c r="F1502" i="21"/>
  <c r="J172" i="5"/>
  <c r="G324" i="21"/>
  <c r="G1008" i="21"/>
  <c r="J1312" i="21"/>
  <c r="G818" i="21"/>
  <c r="F172" i="5"/>
  <c r="F1312" i="21"/>
  <c r="I286" i="22"/>
  <c r="F552" i="21"/>
  <c r="G1312" i="21"/>
  <c r="G96" i="18"/>
  <c r="G704" i="21"/>
  <c r="I134" i="21"/>
  <c r="H58" i="21"/>
  <c r="G1806" i="22"/>
  <c r="H818" i="22"/>
  <c r="H1046" i="22"/>
  <c r="I134" i="5"/>
  <c r="F742" i="22"/>
  <c r="J628" i="21"/>
  <c r="H552" i="22"/>
  <c r="I1768" i="22"/>
  <c r="F324" i="22"/>
  <c r="H894" i="22"/>
  <c r="H20" i="14"/>
  <c r="G286" i="22"/>
  <c r="G58" i="13"/>
  <c r="H1160" i="22"/>
  <c r="H324" i="15"/>
  <c r="F134" i="5"/>
  <c r="H1464" i="21"/>
  <c r="I1274" i="21"/>
  <c r="G666" i="22"/>
  <c r="G1236" i="22"/>
  <c r="G590" i="21"/>
  <c r="H1502" i="22"/>
  <c r="G1540" i="21"/>
  <c r="J1046" i="22"/>
  <c r="I324" i="22"/>
  <c r="G172" i="18"/>
  <c r="I172" i="22"/>
  <c r="J1160" i="21"/>
  <c r="I172" i="21"/>
  <c r="G96" i="5"/>
  <c r="G818" i="22"/>
  <c r="H20" i="13"/>
  <c r="J1008" i="21"/>
  <c r="I438" i="22"/>
  <c r="H1274" i="22"/>
  <c r="J1578" i="21"/>
  <c r="F1312" i="22"/>
  <c r="G96" i="15"/>
  <c r="H552" i="21"/>
  <c r="F1350" i="22"/>
  <c r="J96" i="18"/>
  <c r="I1692" i="22"/>
  <c r="F286" i="15"/>
  <c r="J590" i="22"/>
  <c r="H514" i="22"/>
  <c r="F172" i="22"/>
  <c r="F324" i="15"/>
  <c r="F58" i="15"/>
  <c r="G1768" i="22"/>
  <c r="H58" i="22"/>
  <c r="I818" i="21"/>
  <c r="G1160" i="21"/>
  <c r="I894" i="21"/>
  <c r="I96" i="22"/>
  <c r="F58" i="13"/>
  <c r="G20" i="14"/>
  <c r="I590" i="21"/>
  <c r="F96" i="15"/>
  <c r="F96" i="5"/>
  <c r="F20" i="14"/>
  <c r="H286" i="22"/>
  <c r="J20" i="14"/>
  <c r="H1578" i="21"/>
  <c r="J210" i="15"/>
  <c r="J324" i="15"/>
  <c r="I96" i="5"/>
  <c r="G932" i="21"/>
  <c r="I134" i="22"/>
  <c r="G552" i="14"/>
  <c r="G438" i="21"/>
  <c r="J58" i="15"/>
  <c r="I1198" i="21"/>
  <c r="H96" i="13"/>
  <c r="J704" i="21"/>
  <c r="J1350" i="22"/>
  <c r="G248" i="21"/>
  <c r="G742" i="21"/>
  <c r="I1502" i="21"/>
  <c r="H1198" i="22"/>
  <c r="H96" i="22"/>
  <c r="H286" i="15"/>
  <c r="F58" i="18"/>
  <c r="I704" i="21"/>
  <c r="F1540" i="21"/>
  <c r="G58" i="14"/>
  <c r="F286" i="21"/>
  <c r="F514" i="21"/>
  <c r="H1464" i="22"/>
  <c r="H248" i="21"/>
  <c r="J172" i="22"/>
  <c r="I1350" i="22"/>
  <c r="I1274" i="22"/>
  <c r="I1388" i="21"/>
  <c r="G324" i="22"/>
  <c r="J20" i="13"/>
  <c r="G362" i="22"/>
  <c r="I58" i="15"/>
  <c r="J1768" i="22"/>
  <c r="F1426" i="21"/>
  <c r="F58" i="22"/>
  <c r="F704" i="21"/>
  <c r="G1692" i="22"/>
  <c r="I1312" i="21"/>
  <c r="H324" i="22"/>
  <c r="F666" i="22"/>
  <c r="G20" i="15"/>
  <c r="I400" i="21"/>
  <c r="I438" i="14"/>
  <c r="F58" i="21"/>
  <c r="H20" i="22"/>
  <c r="I1502" i="22"/>
  <c r="H704" i="22"/>
  <c r="H1654" i="22"/>
  <c r="J286" i="15"/>
  <c r="J1198" i="22"/>
  <c r="F1008" i="21"/>
  <c r="H172" i="22"/>
  <c r="H590" i="14"/>
  <c r="I210" i="22"/>
  <c r="J438" i="14"/>
  <c r="F1578" i="21"/>
  <c r="I1312" i="22"/>
  <c r="G20" i="13"/>
  <c r="I476" i="21"/>
  <c r="F20" i="18"/>
  <c r="G248" i="15"/>
  <c r="J628" i="22"/>
  <c r="F362" i="21"/>
  <c r="J134" i="21"/>
  <c r="I362" i="21"/>
  <c r="H96" i="21"/>
  <c r="I1540" i="21"/>
  <c r="H362" i="21"/>
  <c r="H1730" i="22"/>
  <c r="J742" i="21"/>
  <c r="H1388" i="22"/>
  <c r="H20" i="15"/>
  <c r="J514" i="21"/>
  <c r="I780" i="22"/>
  <c r="F894" i="22"/>
  <c r="J172" i="18"/>
  <c r="G438" i="14"/>
  <c r="F134" i="21"/>
  <c r="H1160" i="21"/>
  <c r="G96" i="21"/>
  <c r="H1084" i="22"/>
  <c r="I58" i="5"/>
  <c r="F172" i="18"/>
  <c r="I1464" i="21"/>
  <c r="J438" i="21"/>
  <c r="J1654" i="22"/>
  <c r="J362" i="21"/>
  <c r="I324" i="15"/>
  <c r="F400" i="22"/>
  <c r="F248" i="21"/>
  <c r="I172" i="18"/>
  <c r="H666" i="22"/>
  <c r="H704" i="21"/>
  <c r="G210" i="15"/>
  <c r="H1806" i="22"/>
  <c r="I20" i="13"/>
  <c r="H134" i="5"/>
  <c r="J96" i="15"/>
  <c r="F1198" i="21"/>
  <c r="H1046" i="21"/>
  <c r="I552" i="14"/>
  <c r="G1464" i="21"/>
  <c r="I248" i="21"/>
  <c r="F1236" i="21"/>
  <c r="J96" i="13"/>
  <c r="F20" i="13"/>
  <c r="F590" i="22"/>
  <c r="G1084" i="22"/>
  <c r="J1540" i="21"/>
  <c r="I856" i="21"/>
  <c r="H476" i="22"/>
  <c r="F1046" i="22"/>
  <c r="F20" i="5"/>
  <c r="J932" i="21"/>
  <c r="F248" i="15"/>
  <c r="I1122" i="21"/>
  <c r="H1084" i="21"/>
  <c r="I96" i="13"/>
  <c r="G1730" i="22"/>
  <c r="H628" i="22"/>
  <c r="J248" i="15"/>
  <c r="J1464" i="21"/>
  <c r="H210" i="22"/>
  <c r="J58" i="18"/>
  <c r="F742" i="21"/>
  <c r="J1692" i="22"/>
  <c r="H780" i="22"/>
  <c r="G476" i="22"/>
  <c r="J476" i="14"/>
  <c r="H362" i="22"/>
  <c r="J134" i="5"/>
  <c r="J20" i="18"/>
  <c r="I172" i="5"/>
  <c r="J1388" i="22"/>
  <c r="F1502" i="22"/>
  <c r="H932" i="21"/>
  <c r="H932" i="22"/>
  <c r="J1236" i="21"/>
  <c r="I894" i="22"/>
  <c r="G134" i="21"/>
  <c r="H172" i="18"/>
  <c r="J1198" i="21"/>
  <c r="G590" i="22"/>
  <c r="J400" i="22"/>
  <c r="G248" i="22"/>
  <c r="H438" i="22"/>
  <c r="F400" i="21"/>
  <c r="F818" i="21"/>
  <c r="I96" i="18"/>
  <c r="J58" i="21"/>
  <c r="H1236" i="21"/>
  <c r="J1046" i="21"/>
  <c r="J1502" i="22"/>
  <c r="J134" i="18"/>
  <c r="F438" i="22"/>
  <c r="H1616" i="22"/>
  <c r="F1274" i="22"/>
  <c r="H1502" i="21"/>
  <c r="I1008" i="21"/>
  <c r="J248" i="22"/>
  <c r="H248" i="15"/>
  <c r="I210" i="21"/>
  <c r="G590" i="14"/>
  <c r="I96" i="15"/>
  <c r="F1388" i="21"/>
  <c r="G1198" i="22"/>
  <c r="F58" i="14"/>
  <c r="J856" i="22"/>
  <c r="F210" i="15"/>
  <c r="H476" i="14"/>
  <c r="G210" i="21"/>
  <c r="I476" i="22"/>
  <c r="I20" i="22"/>
  <c r="I628" i="21"/>
  <c r="I58" i="18"/>
  <c r="I1160" i="21"/>
  <c r="I1084" i="22"/>
  <c r="H96" i="15"/>
  <c r="G856" i="21"/>
  <c r="G780" i="22"/>
  <c r="J172" i="21"/>
  <c r="G20" i="22"/>
  <c r="G1046" i="22"/>
  <c r="H666" i="21"/>
  <c r="I742" i="22"/>
  <c r="H590" i="22"/>
  <c r="H324" i="21"/>
  <c r="I1046" i="21"/>
  <c r="F286" i="22"/>
  <c r="I1806" i="22"/>
  <c r="H58" i="15"/>
  <c r="F1122" i="21"/>
  <c r="I932" i="22"/>
  <c r="F476" i="21"/>
  <c r="F1616" i="22"/>
  <c r="G134" i="18"/>
  <c r="J210" i="21"/>
  <c r="I20" i="18"/>
  <c r="H58" i="14"/>
  <c r="H514" i="21"/>
  <c r="G1654" i="22"/>
  <c r="F1464" i="21"/>
  <c r="I590" i="22"/>
  <c r="I400" i="22"/>
  <c r="J1426" i="21"/>
  <c r="J400" i="21"/>
  <c r="F476" i="22"/>
  <c r="F780" i="21"/>
  <c r="H818" i="21"/>
  <c r="F1236" i="22"/>
  <c r="G932" i="22"/>
  <c r="G1274" i="22"/>
  <c r="H438" i="14"/>
  <c r="F1388" i="22"/>
  <c r="H1388" i="21"/>
  <c r="J1122" i="21"/>
  <c r="G1160" i="22"/>
  <c r="H894" i="21"/>
  <c r="G286" i="15"/>
  <c r="H134" i="21"/>
  <c r="J210" i="5"/>
  <c r="J58" i="14"/>
  <c r="F96" i="18"/>
  <c r="I666" i="21"/>
  <c r="G1084" i="21"/>
  <c r="F134" i="18"/>
  <c r="F172" i="21"/>
  <c r="G58" i="5"/>
  <c r="F476" i="14"/>
  <c r="J58" i="22"/>
  <c r="G286" i="21"/>
  <c r="G666" i="21"/>
  <c r="H58" i="5"/>
  <c r="H210" i="15"/>
  <c r="F1730" i="22"/>
  <c r="G20" i="5"/>
  <c r="G400" i="21"/>
  <c r="H1236" i="22"/>
  <c r="J1730" i="22"/>
  <c r="J590" i="21"/>
  <c r="G1122" i="21"/>
  <c r="H742" i="22"/>
  <c r="G172" i="21"/>
  <c r="J1236" i="22"/>
  <c r="J704" i="22"/>
  <c r="H400" i="22"/>
  <c r="J666" i="21"/>
  <c r="G58" i="21"/>
  <c r="H742" i="21"/>
  <c r="I20" i="21"/>
  <c r="J1084" i="22"/>
  <c r="J476" i="22"/>
  <c r="J1806" i="22"/>
  <c r="J476" i="21"/>
  <c r="I286" i="15"/>
  <c r="F552" i="22"/>
  <c r="H1426" i="21"/>
  <c r="G1350" i="22"/>
  <c r="F1198" i="22"/>
  <c r="J324" i="22"/>
  <c r="G894" i="21"/>
  <c r="I514" i="22"/>
  <c r="I96" i="21"/>
  <c r="F1654" i="22"/>
  <c r="I666" i="22"/>
  <c r="H134" i="18"/>
  <c r="H856" i="21"/>
  <c r="J818" i="22"/>
  <c r="I362" i="22"/>
  <c r="J1312" i="22"/>
  <c r="J666" i="22"/>
  <c r="H856" i="22"/>
  <c r="I1084" i="21"/>
  <c r="J818" i="21"/>
  <c r="H96" i="5"/>
  <c r="J20" i="5"/>
  <c r="J20" i="15"/>
  <c r="J20" i="21"/>
  <c r="F818" i="22"/>
  <c r="H1540" i="21"/>
  <c r="H1274" i="21"/>
  <c r="F856" i="22"/>
  <c r="G704" i="22"/>
  <c r="I1426" i="21"/>
  <c r="I628" i="22"/>
  <c r="I134" i="18"/>
  <c r="G96" i="13"/>
  <c r="G628" i="22"/>
  <c r="H438" i="21"/>
  <c r="J1388" i="21"/>
  <c r="I286" i="21"/>
  <c r="G856" i="22"/>
  <c r="F362" i="22"/>
  <c r="G210" i="22"/>
  <c r="F210" i="22"/>
  <c r="I58" i="13"/>
  <c r="G552" i="21"/>
  <c r="J96" i="5"/>
  <c r="I248" i="22"/>
  <c r="F20" i="22"/>
  <c r="F96" i="21"/>
  <c r="I58" i="14"/>
  <c r="H1198" i="21"/>
  <c r="H248" i="22"/>
  <c r="F894" i="21"/>
  <c r="F134" i="22"/>
  <c r="J1274" i="21"/>
  <c r="H210" i="5"/>
  <c r="H780" i="21"/>
  <c r="J552" i="14"/>
  <c r="J286" i="21"/>
  <c r="I1160" i="22"/>
  <c r="G894" i="22"/>
  <c r="I704" i="22"/>
  <c r="F932" i="21"/>
  <c r="H1692" i="22"/>
  <c r="G1464" i="22"/>
  <c r="F96" i="13"/>
  <c r="H20" i="5"/>
  <c r="F438" i="14"/>
  <c r="F1692" i="22"/>
  <c r="J932" i="22"/>
  <c r="I780" i="21"/>
  <c r="F628" i="21"/>
  <c r="G96" i="22"/>
  <c r="F210" i="21"/>
  <c r="F1464" i="22"/>
  <c r="G172" i="22"/>
  <c r="I438" i="21"/>
  <c r="H400" i="21"/>
  <c r="J248" i="21"/>
  <c r="H552" i="14"/>
  <c r="G324" i="15"/>
  <c r="G58" i="22"/>
  <c r="F1084" i="22"/>
  <c r="H172" i="5"/>
  <c r="G134" i="5"/>
  <c r="H96" i="18"/>
  <c r="I1654" i="22"/>
  <c r="F324" i="21"/>
  <c r="I20" i="15"/>
  <c r="J894" i="22"/>
  <c r="F704" i="22"/>
  <c r="G172" i="5"/>
  <c r="F552" i="14"/>
  <c r="J894" i="21"/>
  <c r="I1616" i="22"/>
  <c r="F780" i="22"/>
  <c r="F248" i="22"/>
  <c r="J856" i="21"/>
  <c r="I742" i="21"/>
  <c r="G476" i="14"/>
  <c r="J552" i="21"/>
  <c r="J1274" i="22"/>
  <c r="H1768" i="22"/>
  <c r="G362"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<sst xmlns="http://schemas.openxmlformats.org/spreadsheetml/2006/main" count="3513" uniqueCount="527">
  <si>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</si>
  <si>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</si>
  <si>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</si>
  <si>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</si>
  <si>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</si>
  <si>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</si>
  <si>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</si>
  <si>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</si>
  <si>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</si>
  <si>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</si>
  <si>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</si>
  <si>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</si>
  <si>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</si>
  <si>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</si>
  <si>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</si>
  <si>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</si>
  <si>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</si>
  <si>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</si>
  <si>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</si>
  <si>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</si>
  <si>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</si>
  <si>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</si>
  <si>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</si>
  <si>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</si>
  <si>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</si>
  <si>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</si>
  <si>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</si>
  <si>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</si>
  <si>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</si>
  <si>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</si>
  <si>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</si>
  <si>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</si>
  <si>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</si>
  <si>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</si>
  <si>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</si>
  <si>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</si>
  <si>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</si>
  <si>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</si>
  <si>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</si>
  <si>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</si>
  <si>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</si>
  <si>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</si>
  <si>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</si>
  <si>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</si>
  <si>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</si>
  <si>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</si>
  <si>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</si>
  <si>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</si>
  <si>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</si>
  <si>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</si>
  <si>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</si>
  <si>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</si>
  <si>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</si>
  <si>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</si>
  <si>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</si>
  <si>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</si>
  <si>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</si>
  <si>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</si>
  <si>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</si>
  <si>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</si>
  <si>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</si>
  <si>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</si>
  <si>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</si>
  <si>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</si>
  <si>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</si>
  <si>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</si>
  <si>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</si>
  <si>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</si>
  <si>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</si>
  <si>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</si>
  <si>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</si>
  <si>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</si>
  <si>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</si>
  <si>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</si>
  <si>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</si>
  <si>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</si>
  <si>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</si>
  <si>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</si>
  <si>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</si>
  <si>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</si>
  <si>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</si>
  <si>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</si>
  <si>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</si>
  <si>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</si>
  <si>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</si>
  <si>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</si>
  <si>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</si>
  <si>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</si>
  <si>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</si>
  <si>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</si>
  <si>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</si>
  <si>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</si>
  <si>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</si>
  <si>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</si>
  <si>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</si>
  <si>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</si>
  <si>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</si>
  <si>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</si>
  <si>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</si>
  <si>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</si>
  <si>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</si>
  <si>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</si>
  <si>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</si>
  <si>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</si>
  <si>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</si>
  <si>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</si>
  <si>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</si>
  <si>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</si>
  <si>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</si>
  <si>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</si>
  <si>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</si>
  <si>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</si>
  <si>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</si>
  <si>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</si>
  <si>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</si>
  <si>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</si>
  <si>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</si>
  <si>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</si>
  <si>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</si>
  <si>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</si>
  <si>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</si>
  <si>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</si>
  <si>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</si>
  <si>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</si>
  <si>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</si>
  <si>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</si>
  <si>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</si>
  <si>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</si>
  <si>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</si>
  <si>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</si>
  <si>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</si>
  <si>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</si>
  <si>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</si>
  <si>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</si>
  <si>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</si>
  <si>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</si>
  <si>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</si>
  <si>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</si>
  <si>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</si>
  <si>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</si>
  <si>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</si>
  <si>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</si>
  <si>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</si>
  <si>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</si>
  <si>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</si>
  <si>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</si>
  <si>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</si>
  <si>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</si>
  <si>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</si>
  <si>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</si>
  <si>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</si>
  <si>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</si>
  <si>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</si>
  <si>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</si>
  <si>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</si>
  <si>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</si>
  <si>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</si>
  <si>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</si>
  <si>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</si>
  <si>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</si>
  <si>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</si>
  <si>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</si>
  <si>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</si>
  <si>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</si>
  <si>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</si>
  <si>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</si>
  <si>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</si>
  <si>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</si>
  <si>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</si>
  <si>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</si>
  <si>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</si>
  <si>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</si>
  <si>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</si>
  <si>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</si>
  <si>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</si>
  <si>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</si>
  <si>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</si>
  <si>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</si>
  <si>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</si>
  <si>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</si>
  <si>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</si>
  <si>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</si>
  <si>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</si>
  <si>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</si>
  <si>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</si>
  <si>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</si>
  <si>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</si>
  <si>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</si>
  <si>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</si>
  <si>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</si>
  <si>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</si>
  <si>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</si>
  <si>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</si>
  <si>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</si>
  <si>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</si>
  <si>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</si>
  <si>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</si>
  <si>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</si>
  <si>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</si>
  <si>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</si>
  <si>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</si>
  <si>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</si>
  <si>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</si>
  <si>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</si>
  <si>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</si>
  <si>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</si>
  <si>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</si>
  <si>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</si>
  <si>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</si>
  <si>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</si>
  <si>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</si>
  <si>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</si>
  <si>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</si>
  <si>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</si>
  <si>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</si>
  <si>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</si>
  <si>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</si>
  <si>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</si>
  <si>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</si>
  <si>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</si>
  <si>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</si>
  <si>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</si>
  <si>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</si>
  <si>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</si>
  <si>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</si>
  <si>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</si>
  <si>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</si>
  <si>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</si>
  <si>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</si>
  <si>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</si>
  <si>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</si>
  <si>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</si>
  <si>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</si>
  <si>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</si>
  <si>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</si>
  <si>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</si>
  <si>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</si>
  <si>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</si>
  <si>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</si>
  <si>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</si>
  <si>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</si>
  <si>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</si>
  <si>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</si>
  <si>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</si>
  <si>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</si>
  <si>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</si>
  <si>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</si>
  <si>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</si>
  <si>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</si>
  <si>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</si>
  <si>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</si>
  <si>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</si>
  <si>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</si>
  <si>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</si>
  <si>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</si>
  <si>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</si>
  <si>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</si>
  <si>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</si>
  <si>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</si>
  <si>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</si>
  <si>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</si>
  <si>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</si>
  <si>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</si>
  <si>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</si>
  <si>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</si>
  <si>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</si>
  <si>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</si>
  <si>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</si>
  <si>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</si>
  <si>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</si>
  <si>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</si>
  <si>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</si>
  <si>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</si>
  <si>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</si>
  <si>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</si>
  <si>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</si>
  <si>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</si>
  <si>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</si>
  <si>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</si>
  <si>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</si>
  <si>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</si>
  <si>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</si>
  <si>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</si>
  <si>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</si>
  <si>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</si>
  <si>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</si>
  <si>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</si>
  <si>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</si>
  <si>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</si>
  <si>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</si>
  <si>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</si>
  <si>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</si>
  <si>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</si>
  <si>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</si>
  <si>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</si>
  <si>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</si>
  <si>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</si>
  <si>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</si>
  <si>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</si>
  <si>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</si>
  <si>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</si>
  <si>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</si>
  <si>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</si>
  <si>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</si>
  <si>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</si>
  <si>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</si>
  <si>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</si>
  <si>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</si>
  <si>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</si>
  <si>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</si>
  <si>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</si>
  <si>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</si>
  <si>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</si>
  <si>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</si>
  <si>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</si>
  <si>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</si>
  <si>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</si>
  <si>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</si>
  <si>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</si>
  <si>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</si>
  <si>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</si>
  <si>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</si>
  <si>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</si>
  <si>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</si>
  <si>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</si>
  <si>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</si>
  <si>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</si>
  <si>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</si>
  <si>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</si>
  <si>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</si>
  <si>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</si>
  <si>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</si>
  <si>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</si>
  <si>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</si>
  <si>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</si>
  <si>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</si>
  <si>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</si>
  <si>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</si>
  <si>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</si>
  <si>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</si>
  <si>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</si>
  <si>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</si>
  <si>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</si>
  <si>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</si>
  <si>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</si>
  <si>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</si>
  <si>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</si>
  <si>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</si>
  <si>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</si>
  <si>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</si>
  <si>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</si>
  <si>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</si>
  <si>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</si>
  <si>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</si>
  <si>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</si>
  <si>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</si>
  <si>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</si>
  <si>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</si>
  <si>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</si>
  <si>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</si>
  <si>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</si>
  <si>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</si>
  <si>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</si>
  <si>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</si>
  <si>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</si>
  <si>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</si>
  <si>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</si>
  <si>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</si>
  <si>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</si>
  <si>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</si>
  <si>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</si>
  <si>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</si>
  <si>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</si>
  <si>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</si>
  <si>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</si>
  <si>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</si>
  <si>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</si>
  <si>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</si>
  <si>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</si>
  <si>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</si>
  <si>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</si>
  <si>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</si>
  <si>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</si>
  <si>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</si>
  <si>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</si>
  <si>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</si>
  <si>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</si>
  <si>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</si>
  <si>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</si>
  <si>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</si>
  <si>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</si>
  <si>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</si>
  <si>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</si>
  <si>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</si>
  <si>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</si>
  <si>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</si>
  <si>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</si>
  <si>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</si>
  <si>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</si>
  <si>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</si>
  <si>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</si>
  <si>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</si>
  <si>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</si>
  <si>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</si>
  <si>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</si>
  <si>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</si>
  <si>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</si>
  <si>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</si>
  <si>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</si>
  <si>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</si>
  <si>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</si>
  <si>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</si>
  <si>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</si>
  <si>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</si>
  <si>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</si>
  <si>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</si>
  <si>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</si>
  <si>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</si>
  <si>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</si>
  <si>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</si>
  <si>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</si>
  <si>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</si>
  <si>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</si>
  <si>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</si>
  <si>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</si>
  <si>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</si>
  <si>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</si>
  <si>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</si>
  <si>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</si>
  <si>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</si>
  <si>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</si>
  <si>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</si>
  <si>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</si>
  <si>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</si>
  <si>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</si>
  <si>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</si>
  <si>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</si>
  <si>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</si>
  <si>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</si>
  <si>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</si>
  <si>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</si>
  <si>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</si>
  <si>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</si>
  <si>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</si>
  <si>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</si>
  <si>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</si>
  <si>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</si>
  <si>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</si>
  <si>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</si>
  <si>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</si>
  <si>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</si>
  <si>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</si>
  <si>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</si>
  <si>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</si>
  <si>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</si>
  <si>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</si>
  <si>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</si>
  <si>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</si>
  <si>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</si>
  <si>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</si>
  <si>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</si>
  <si>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</si>
  <si>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</si>
  <si>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</si>
  <si>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</si>
  <si>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</si>
  <si>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</si>
  <si>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</si>
  <si>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</si>
  <si>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</si>
  <si>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</si>
  <si>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</si>
  <si>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</si>
  <si>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</si>
  <si>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</si>
  <si>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</si>
  <si>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</si>
  <si>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</si>
  <si>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</si>
  <si>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</si>
  <si>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Equipo: Intel(R) Core(TM) i7-6700HQ CPU @ 2.60GHz   2.60 GHz, 
RAM: 16,0 GB
Sistema Operativo: Windows 10 Enterprise
Navegador: Google Chrome Versión 127.0.6533.73
Herramientas utilizadas: Tawdis, LightHouse, Wave, Color Contrast Analyzer, HeadingsMap, Screen reader, Siteimprove, taba11y,  UserCSS, Web Developer y  Axe DevTools</t>
  </si>
  <si>
    <t>MADRID DIGITAL</t>
  </si>
  <si>
    <t>Museo Arqueológico y Paleontológico</t>
  </si>
  <si>
    <t>https://marpa.madrid/</t>
  </si>
  <si>
    <t>Se revisan las páginas del dominio https://marpa.madrid/</t>
  </si>
  <si>
    <t>Información sobre los servicios del Museo Arqueológico y Paleontológico</t>
  </si>
  <si>
    <t>https://marpa.madrid/prepara-tu-visita</t>
  </si>
  <si>
    <t>https://marpa.madrid/visita/visita-accesible</t>
  </si>
  <si>
    <t>https://marpa.madrid/historia-y-sedes</t>
  </si>
  <si>
    <t>https://marpa.madrid/actividades/exposiciones-temporales</t>
  </si>
  <si>
    <t>https://marpa.madrid/actividades/multimedia</t>
  </si>
  <si>
    <t>https://marpa.madrid/exposicion-permanente</t>
  </si>
  <si>
    <t>https://marpa.madrid/investigacion/biblioteca-emeterio-cuadrado</t>
  </si>
  <si>
    <t>https://marpa.madrid/investigacion/publicaciones</t>
  </si>
  <si>
    <t>https://marpa.madrid/sitemap</t>
  </si>
  <si>
    <t>https://marpa.madrid/aviso-legal</t>
  </si>
  <si>
    <t>https://marpa.madrid/proteccion-de-datos</t>
  </si>
  <si>
    <t>https://marpa.madrid/accesibilidad</t>
  </si>
  <si>
    <t>https://marpa.madrid/buscador?query=grecia</t>
  </si>
  <si>
    <t>Home</t>
  </si>
  <si>
    <t>Prepara tu visita</t>
  </si>
  <si>
    <t>Visita accesible</t>
  </si>
  <si>
    <t>Historia y sedes</t>
  </si>
  <si>
    <t>Temporales</t>
  </si>
  <si>
    <t>Multimedia</t>
  </si>
  <si>
    <t>Permanente</t>
  </si>
  <si>
    <t>Biblioteca</t>
  </si>
  <si>
    <t>Publicaciones</t>
  </si>
  <si>
    <t>Mapa del sitio</t>
  </si>
  <si>
    <t>Aviso legal</t>
  </si>
  <si>
    <t>Protección de datos</t>
  </si>
  <si>
    <t>Accesibilidad</t>
  </si>
  <si>
    <t>Buscador</t>
  </si>
  <si>
    <t>Home - Visita - Prepara tu visita</t>
  </si>
  <si>
    <t>Home - Visita - Visita accesible</t>
  </si>
  <si>
    <t>Home - Museo - Historia y sedes</t>
  </si>
  <si>
    <t>Home - Actividades - Exposiciones temporales</t>
  </si>
  <si>
    <t>Home - Actividades - Multimedia</t>
  </si>
  <si>
    <t>Home - Colecciones - Exposición permanente</t>
  </si>
  <si>
    <t>Home - Investigación - Biblioteca</t>
  </si>
  <si>
    <t>Home - Investigación - Publicaciones</t>
  </si>
  <si>
    <t>Home - Mapa web</t>
  </si>
  <si>
    <t>Home - Aviso legal</t>
  </si>
  <si>
    <t>Home - Protección de datos</t>
  </si>
  <si>
    <t>Home - Accesibilidad</t>
  </si>
  <si>
    <t>Home - Buscar - Resultado de búsqueda</t>
  </si>
  <si>
    <t>Página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</si>
</sst>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 defaultRowHeight="13"/>
  <cols>
    <col min="1" max="1" width="7.83203125" style="14" customWidth="1"/>
    <col min="2" max="2" width="16.1640625" style="14" customWidth="1"/>
    <col min="3" max="3" width="71"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84</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84</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104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104</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104</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28</v>
      </c>
      <c r="H12" s="42">
        <f ca="1">IF(($G$15+$K$15)=0,0,G12/($G$15+$K$15))</f>
        <v>0.4</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14</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28</v>
      </c>
      <c r="H14" s="42">
        <f ca="1">IF(($G$15+$K$15)=0,0,G14/($G$15+$K$15))</f>
        <v>0.4</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70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94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94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94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92</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92</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92</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N2" sqref="N2"/>
    </sheetView>
  </sheetViews>
  <sheetFormatPr baseColWidth="10" defaultColWidth="11.5" defaultRowHeight="13"/>
  <cols>
    <col min="1" max="1" width="3.1640625" style="14" customWidth="1"/>
    <col min="2" max="2" width="9.1640625" style="84"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253</v>
      </c>
      <c r="L6" s="239"/>
      <c r="M6" s="239"/>
      <c r="N6" s="48"/>
      <c r="O6" s="239" t="s">
        <v>254</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86</v>
      </c>
      <c r="D7" s="241"/>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262</v>
      </c>
      <c r="D8" s="243"/>
      <c r="E8" s="38" t="str">
        <f ca="1">CONCATENATE(COUNTIF(E55:CR55,"CONFORME")," (",ROUND(COUNTIF(E55:CR55,"CONFORME")*100/COUNTA($E$19:CR$19),2)," %)")</f>
        <v>23 (25 %)</v>
      </c>
      <c r="F8" s="38" t="str">
        <f ca="1">CONCATENATE(COUNTIF(E55:CR55,"NO CONFORME")," (",ROUND(COUNTIF(E55:CR55,"NO CONFORME")*100/COUNTA($E$19:CR$19),2)," %)")</f>
        <v>16 (17,39 %)</v>
      </c>
      <c r="G8" s="39" t="str">
        <f ca="1">CONCATENATE(COUNTIF(E55:CR55,"N/A")," (",ROUND(COUNTIF(E55:CR55,"N/A")*100/COUNTA($E$19:CR$19),2)," %)")</f>
        <v>53 (57,61 %)</v>
      </c>
      <c r="H8" s="39">
        <f ca="1">COUNTIF(E55:CR55,"ERROR")</f>
        <v>0</v>
      </c>
      <c r="I8" s="40">
        <f ca="1">COUNTIF(E55:CR55,"EN CURSO")</f>
        <v>0</v>
      </c>
      <c r="J8" s="187">
        <f ca="1">SUM(VALUE(LEFT(E8,SEARCH(" ",E8)-1)),VALUE(LEFT(F8,SEARCH(" ",F8)-1)))</f>
        <v>39</v>
      </c>
      <c r="K8" s="41" t="s">
        <v>263</v>
      </c>
      <c r="L8" s="38">
        <f ca="1">COUNTIF( $E$20:INDIRECT("$CR$" &amp;  SUM(19,COUNTIFS(B20:B54,"&lt;&gt;"))),"Pasa")+ COUNTIF($E$61:INDIRECT("$AW$" &amp;  SUM(60,COUNTIFS(B61:B95,"&lt;&gt;"))),"Pasa")</f>
        <v>375</v>
      </c>
      <c r="M8" s="42">
        <f ca="1">IF(($L$11+$P$11)=0,0,L8/($L$11+$P$11))</f>
        <v>0.29114906832298137</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264</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87</v>
      </c>
      <c r="M9" s="42">
        <f ca="1">IF(($L$11+$P$11)=0,0,L9/($L$11+$P$11))</f>
        <v>6.754658385093168E-2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265</v>
      </c>
      <c r="D10" s="254"/>
      <c r="E10" s="192" t="str">
        <f ca="1">CONCATENATE(ROUND(E11/137*100,2)," %")</f>
        <v>16,79 %</v>
      </c>
      <c r="F10" s="192" t="str">
        <f ca="1">CONCATENATE(ROUND(F11/137*100,2)," %")</f>
        <v>11,68 %</v>
      </c>
      <c r="G10" s="192" t="str">
        <f ca="1">CONCATENATE(ROUND(G11/137*100,2)," %")</f>
        <v>71,53 %</v>
      </c>
      <c r="H10" s="192" t="str">
        <f ca="1">CONCATENATE(ROUND(H11/137*100,2)," %")</f>
        <v>0 %</v>
      </c>
      <c r="I10" s="194" t="str">
        <f ca="1">CONCATENATE(ROUND(I11/137*100,2)," %")</f>
        <v>0 %</v>
      </c>
      <c r="J10" s="195"/>
      <c r="K10" s="41" t="s">
        <v>97</v>
      </c>
      <c r="L10" s="38">
        <f ca="1">COUNTIF( $E$20:INDIRECT("$CR$" &amp;  SUM(19,COUNTIFS(B20:B54,"&lt;&gt;"))),"N/A")+COUNTIF($E$61:INDIRECT("$AW$" &amp;  SUM(60,COUNTIFS(B61:B95,"&lt;&gt;"))),"N/A")</f>
        <v>826</v>
      </c>
      <c r="M10" s="42">
        <f ca="1">IF(($L$11+$P$11)=0,0,L10/($L$11+$P$11))</f>
        <v>0.64130434782608692</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23</v>
      </c>
      <c r="F11" s="193">
        <f ca="1">SUM(VALUE(LEFT(F8,SEARCH(" ",F8)-1)),VALUE(LEFT(F9,SEARCH(" ",F9)-1)))</f>
        <v>16</v>
      </c>
      <c r="G11" s="193">
        <f ca="1">SUM(VALUE(LEFT(G8,SEARCH(" ",G8)-1)),VALUE(LEFT(G9,SEARCH(" ",G9)-1)))</f>
        <v>98</v>
      </c>
      <c r="H11" s="193">
        <f ca="1">SUM(H8:H9)</f>
        <v>0</v>
      </c>
      <c r="I11" s="193">
        <f ca="1">SUM(I8:I9)</f>
        <v>0</v>
      </c>
      <c r="K11" s="43" t="s">
        <v>266</v>
      </c>
      <c r="L11" s="203">
        <f ca="1">SUM(L8:L10)</f>
        <v>1288</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0" t="s">
        <v>268</v>
      </c>
      <c r="G13" s="251"/>
      <c r="H13" s="251"/>
      <c r="I13" s="252"/>
      <c r="J13" s="18"/>
      <c r="K13" s="250" t="s">
        <v>269</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5.9</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262</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270</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https://marpa.madrid/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Falla</v>
      </c>
      <c r="AB20" s="75" t="str" cm="1">
        <f t="array" aca="1" ref="AB20" ca="1">IF($B20="","",IF(ISBLANK(INDIRECT("R7.Video!D"&amp;SUM(18,38*1,1))),"",INDIRECT("R7.Video!D"&amp;SUM(18,38*1,1))))</f>
        <v>Pasa</v>
      </c>
      <c r="AC20" s="75" t="str" cm="1">
        <f t="array" aca="1" ref="AC20" ca="1">IF($B20="","",IF(ISBLANK(INDIRECT("R7.Video!D"&amp;SUM(18,38*2,1))),"",INDIRECT("R7.Video!D"&amp;SUM(18,38*2,1))))</f>
        <v>Pasa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Falla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
      <c r="B21" s="39" cm="1">
        <f t="array" ref="B21">IFERROR(INDEX('03.Muestra'!$B$8:$B$42,SMALL(IF("Página Web"='03.Muestra'!$D$8:$D$42,ROW('03.Muestra'!$B$8:$B$42)-MIN(ROW('03.Muestra'!$D$8:$D$42))+1,""),ROW()-19)),"")</f>
        <v>2</v>
      </c>
      <c r="C21" s="73" t="str" cm="1">
        <f t="array" ref="C21">IFERROR(INDEX('03.Muestra'!$C$8:$C$42,SMALL(IF("Página Web"='03.Muestra'!$D$8:$D$42,ROW('03.Muestra'!$C$8:$C$42)-MIN(ROW('03.Muestra'!$D$8:$D$42))+1,""),ROW()-19)),"")</f>
        <v>Prepara tu visita</v>
      </c>
      <c r="D21" s="74" t="str" cm="1">
        <f t="array" ref="D21">IFERROR(INDEX('03.Muestra'!$F$8:$F$42,SMALL(IF("Página Web"='03.Muestra'!$D$8:$D$42,ROW('03.Muestra'!$F$8:$F$42)-MIN(ROW('03.Muestra'!$D$8:$D$42))+1,""),ROW()-19)),"")</f>
        <v>https://marpa.madrid/prepara-tu-visita</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
      <c r="B22" s="39" cm="1">
        <f t="array" ref="B22">IFERROR(INDEX('03.Muestra'!$B$8:$B$42,SMALL(IF("Página Web"='03.Muestra'!$D$8:$D$42,ROW('03.Muestra'!$B$8:$B$42)-MIN(ROW('03.Muestra'!$D$8:$D$42))+1,""),ROW()-19)),"")</f>
        <v>3</v>
      </c>
      <c r="C22" s="73" t="str" cm="1">
        <f t="array" ref="C22">IFERROR(INDEX('03.Muestra'!$C$8:$C$42,SMALL(IF("Página Web"='03.Muestra'!$D$8:$D$42,ROW('03.Muestra'!$C$8:$C$42)-MIN(ROW('03.Muestra'!$D$8:$D$42))+1,""),ROW()-19)),"")</f>
        <v>Visita accesible</v>
      </c>
      <c r="D22" s="74" t="str" cm="1">
        <f t="array" ref="D22">IFERROR(INDEX('03.Muestra'!$F$8:$F$42,SMALL(IF("Página Web"='03.Muestra'!$D$8:$D$42,ROW('03.Muestra'!$F$8:$F$42)-MIN(ROW('03.Muestra'!$D$8:$D$42))+1,""),ROW()-19)),"")</f>
        <v>https://marpa.madrid/visita/visita-accesible</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Falla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
      <c r="B23" s="39" cm="1">
        <f t="array" ref="B23">IFERROR(INDEX('03.Muestra'!$B$8:$B$42,SMALL(IF("Página Web"='03.Muestra'!$D$8:$D$42,ROW('03.Muestra'!$B$8:$B$42)-MIN(ROW('03.Muestra'!$D$8:$D$42))+1,""),ROW()-19)),"")</f>
        <v>4</v>
      </c>
      <c r="C23" s="73" t="str" cm="1">
        <f t="array" ref="C23">IFERROR(INDEX('03.Muestra'!$C$8:$C$42,SMALL(IF("Página Web"='03.Muestra'!$D$8:$D$42,ROW('03.Muestra'!$C$8:$C$42)-MIN(ROW('03.Muestra'!$D$8:$D$42))+1,""),ROW()-19)),"")</f>
        <v>Historia y sedes</v>
      </c>
      <c r="D23" s="74" t="str" cm="1">
        <f t="array" ref="D23">IFERROR(INDEX('03.Muestra'!$F$8:$F$42,SMALL(IF("Página Web"='03.Muestra'!$D$8:$D$42,ROW('03.Muestra'!$F$8:$F$42)-MIN(ROW('03.Muestra'!$D$8:$D$42))+1,""),ROW()-19)),"")</f>
        <v>https://marpa.madrid/historia-y-sedes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Falla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
      <c r="B24" s="39" cm="1">
        <f t="array" ref="B24">IFERROR(INDEX('03.Muestra'!$B$8:$B$42,SMALL(IF("Página Web"='03.Muestra'!$D$8:$D$42,ROW('03.Muestra'!$B$8:$B$42)-MIN(ROW('03.Muestra'!$D$8:$D$42))+1,""),ROW()-19)),"")</f>
        <v>5</v>
      </c>
      <c r="C24" s="73" t="str" cm="1">
        <f t="array" ref="C24">IFERROR(INDEX('03.Muestra'!$C$8:$C$42,SMALL(IF("Página Web"='03.Muestra'!$D$8:$D$42,ROW('03.Muestra'!$C$8:$C$42)-MIN(ROW('03.Muestra'!$D$8:$D$42))+1,""),ROW()-19)),"")</f>
        <v>Temporales</v>
      </c>
      <c r="D24" s="74" t="str" cm="1">
        <f t="array" ref="D24">IFERROR(INDEX('03.Muestra'!$F$8:$F$42,SMALL(IF("Página Web"='03.Muestra'!$D$8:$D$42,ROW('03.Muestra'!$F$8:$F$42)-MIN(ROW('03.Muestra'!$D$8:$D$42))+1,""),ROW()-19)),"")</f>
        <v>https://marpa.madrid/actividades/exposiciones-temporales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Falla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
      <c r="B25" s="39" cm="1">
        <f t="array" ref="B25">IFERROR(INDEX('03.Muestra'!$B$8:$B$42,SMALL(IF("Página Web"='03.Muestra'!$D$8:$D$42,ROW('03.Muestra'!$B$8:$B$42)-MIN(ROW('03.Muestra'!$D$8:$D$42))+1,""),ROW()-19)),"")</f>
        <v>6</v>
      </c>
      <c r="C25" s="73" t="str" cm="1">
        <f t="array" ref="C25">IFERROR(INDEX('03.Muestra'!$C$8:$C$42,SMALL(IF("Página Web"='03.Muestra'!$D$8:$D$42,ROW('03.Muestra'!$C$8:$C$42)-MIN(ROW('03.Muestra'!$D$8:$D$42))+1,""),ROW()-19)),"")</f>
        <v>Multimedia</v>
      </c>
      <c r="D25" s="74" t="str" cm="1">
        <f t="array" ref="D25">IFERROR(INDEX('03.Muestra'!$F$8:$F$42,SMALL(IF("Página Web"='03.Muestra'!$D$8:$D$42,ROW('03.Muestra'!$F$8:$F$42)-MIN(ROW('03.Muestra'!$D$8:$D$42))+1,""),ROW()-19)),"")</f>
        <v>https://marpa.madrid/actividades/multimedia</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Falla</v>
      </c>
      <c r="AB25" s="75" t="str" cm="1">
        <f t="array" aca="1" ref="AB25" ca="1">IF($B25="","",IF(ISBLANK(INDIRECT("R7.Video!D"&amp;SUM(18,38*1,6))),"",INDIRECT("R7.Video!D"&amp;SUM(18,38*1,6))))</f>
        <v>Pasa</v>
      </c>
      <c r="AC25" s="75" t="str" cm="1">
        <f t="array" aca="1" ref="AC25" ca="1">IF($B25="","",IF(ISBLANK(INDIRECT("R7.Video!D"&amp;SUM(18,38*2,6))),"",INDIRECT("R7.Video!D"&amp;SUM(18,38*2,6))))</f>
        <v>Pasa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Falla</v>
      </c>
      <c r="AM25" s="75" t="str" cm="1">
        <f t="array" aca="1" ref="AM25" ca="1">IF($B25="","",IF(ISBLANK(INDIRECT("R9.Web!D"&amp;SUM(18,38*3,6))),"",INDIRECT("R9.Web!D"&amp;SUM(18,38*3,6))))</f>
        <v>Falla</v>
      </c>
      <c r="AN25" s="75" t="str" cm="1">
        <f t="array" aca="1" ref="AN25" ca="1">IF($B25="","",IF(ISBLANK(INDIRECT("R9.Web!D"&amp;SUM(18,38*4,6))),"",INDIRECT("R9.Web!D"&amp;SUM(18,38*4,6))))</f>
        <v>Falla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Permanente</v>
      </c>
      <c r="D26" s="74" t="str" cm="1">
        <f t="array" ref="D26">IFERROR(INDEX('03.Muestra'!$F$8:$F$42,SMALL(IF("Página Web"='03.Muestra'!$D$8:$D$42,ROW('03.Muestra'!$F$8:$F$42)-MIN(ROW('03.Muestra'!$D$8:$D$42))+1,""),ROW()-19)),"")</f>
        <v>https://marpa.madrid/exposicion-permanente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
      <c r="B27" s="39" cm="1">
        <f t="array" ref="B27">IFERROR(INDEX('03.Muestra'!$B$8:$B$42,SMALL(IF("Página Web"='03.Muestra'!$D$8:$D$42,ROW('03.Muestra'!$B$8:$B$42)-MIN(ROW('03.Muestra'!$D$8:$D$42))+1,""),ROW()-19)),"")</f>
        <v>8</v>
      </c>
      <c r="C27" s="73" t="str" cm="1">
        <f t="array" ref="C27">IFERROR(INDEX('03.Muestra'!$C$8:$C$42,SMALL(IF("Página Web"='03.Muestra'!$D$8:$D$42,ROW('03.Muestra'!$C$8:$C$42)-MIN(ROW('03.Muestra'!$D$8:$D$42))+1,""),ROW()-19)),"")</f>
        <v>Biblioteca</v>
      </c>
      <c r="D27" s="74" t="str" cm="1">
        <f t="array" ref="D27">IFERROR(INDEX('03.Muestra'!$F$8:$F$42,SMALL(IF("Página Web"='03.Muestra'!$D$8:$D$42,ROW('03.Muestra'!$F$8:$F$42)-MIN(ROW('03.Muestra'!$D$8:$D$42))+1,""),ROW()-19)),"")</f>
        <v>https://marpa.madrid/investigacion/biblioteca-emeterio-cuadrado</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Falla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Falla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
      <c r="B28" s="39" cm="1">
        <f t="array" ref="B28">IFERROR(INDEX('03.Muestra'!$B$8:$B$42,SMALL(IF("Página Web"='03.Muestra'!$D$8:$D$42,ROW('03.Muestra'!$B$8:$B$42)-MIN(ROW('03.Muestra'!$D$8:$D$42))+1,""),ROW()-19)),"")</f>
        <v>9</v>
      </c>
      <c r="C28" s="73" t="str" cm="1">
        <f t="array" ref="C28">IFERROR(INDEX('03.Muestra'!$C$8:$C$42,SMALL(IF("Página Web"='03.Muestra'!$D$8:$D$42,ROW('03.Muestra'!$C$8:$C$42)-MIN(ROW('03.Muestra'!$D$8:$D$42))+1,""),ROW()-19)),"")</f>
        <v>Publicaciones</v>
      </c>
      <c r="D28" s="74" t="str" cm="1">
        <f t="array" ref="D28">IFERROR(INDEX('03.Muestra'!$F$8:$F$42,SMALL(IF("Página Web"='03.Muestra'!$D$8:$D$42,ROW('03.Muestra'!$F$8:$F$42)-MIN(ROW('03.Muestra'!$D$8:$D$42))+1,""),ROW()-19)),"")</f>
        <v>https://marpa.madrid/investigacion/publicaciones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Mapa del sitio</v>
      </c>
      <c r="D29" s="74" t="str" cm="1">
        <f t="array" ref="D29">IFERROR(INDEX('03.Muestra'!$F$8:$F$42,SMALL(IF("Página Web"='03.Muestra'!$D$8:$D$42,ROW('03.Muestra'!$F$8:$F$42)-MIN(ROW('03.Muestra'!$D$8:$D$42))+1,""),ROW()-19)),"")</f>
        <v>https://marpa.madrid/sitemap</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Aviso legal</v>
      </c>
      <c r="D30" s="74" t="str" cm="1">
        <f t="array" ref="D30">IFERROR(INDEX('03.Muestra'!$F$8:$F$42,SMALL(IF("Página Web"='03.Muestra'!$D$8:$D$42,ROW('03.Muestra'!$F$8:$F$42)-MIN(ROW('03.Muestra'!$D$8:$D$42))+1,""),ROW()-19)),"")</f>
        <v>https://marpa.madrid/aviso-legal</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Protección de datos</v>
      </c>
      <c r="D31" s="74" t="str" cm="1">
        <f t="array" ref="D31">IFERROR(INDEX('03.Muestra'!$F$8:$F$42,SMALL(IF("Página Web"='03.Muestra'!$D$8:$D$42,ROW('03.Muestra'!$F$8:$F$42)-MIN(ROW('03.Muestra'!$D$8:$D$42))+1,""),ROW()-19)),"")</f>
        <v>https://marpa.madrid/proteccion-de-datos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N/A</v>
      </c>
      <c r="CU31" s="76"/>
    </row>
    <row r="32" spans="2:100" ht="20">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Accesibilidad</v>
      </c>
      <c r="D32" s="74" t="str" cm="1">
        <f t="array" ref="D32">IFERROR(INDEX('03.Muestra'!$F$8:$F$42,SMALL(IF("Página Web"='03.Muestra'!$D$8:$D$42,ROW('03.Muestra'!$F$8:$F$42)-MIN(ROW('03.Muestra'!$D$8:$D$42))+1,""),ROW()-19)),"")</f>
        <v>https://marpa.madrid/accesibilidad</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Pasa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N/A</v>
      </c>
      <c r="CU32" s="76"/>
    </row>
    <row r="33" spans="2:99" ht="20">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Buscador</v>
      </c>
      <c r="D33" s="74" t="str" cm="1">
        <f t="array" ref="D33">IFERROR(INDEX('03.Muestra'!$F$8:$F$42,SMALL(IF("Página Web"='03.Muestra'!$D$8:$D$42,ROW('03.Muestra'!$F$8:$F$42)-MIN(ROW('03.Muestra'!$D$8:$D$42))+1,""),ROW()-19)),"")</f>
        <v>https://marpa.madrid/buscador?query=grecia</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Pasa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N/A</v>
      </c>
      <c r="CU33" s="76"/>
    </row>
    <row r="34" spans="2:99" ht="20">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NO 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
      <c r="AI56" s="76"/>
    </row>
    <row r="58" spans="2:99" ht="30.75" customHeight="1" thickBot="1">
      <c r="B58" s="238" t="s">
        <v>264</v>
      </c>
      <c r="C58" s="238"/>
      <c r="D58" s="238"/>
    </row>
    <row r="59" spans="2:99" ht="23.25" customHeight="1">
      <c r="B59" s="232" t="s">
        <v>270</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5"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6">
      <c r="B23" s="30" t="s">
        <v>447</v>
      </c>
    </row>
    <row r="25" spans="2:15" ht="16">
      <c r="B25" s="31" t="s">
        <v>448</v>
      </c>
      <c r="C25" s="32">
        <v>0.1</v>
      </c>
    </row>
    <row r="26" spans="2:15" ht="16">
      <c r="B26" s="31" t="s">
        <v>449</v>
      </c>
      <c r="C26" s="32">
        <v>0.5</v>
      </c>
    </row>
    <row r="27" spans="2:15" ht="16">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14</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12</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https://marpa.madrid/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Falla</v>
      </c>
      <c r="AX3" s="111" t="str">
        <f ca="1">RESULTADOS!AB20</f>
        <v>Pasa</v>
      </c>
      <c r="AY3" s="111" t="str">
        <f ca="1">RESULTADOS!AC20</f>
        <v>Pasa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Falla</v>
      </c>
      <c r="BI3" s="111" t="str">
        <f ca="1">RESULTADOS!AM20</f>
        <v>Falla</v>
      </c>
      <c r="BJ3" s="111" t="str">
        <f ca="1">RESULTADOS!AN20</f>
        <v>Falla</v>
      </c>
      <c r="BK3" s="111" t="str">
        <f ca="1">RESULTADOS!AO20</f>
        <v>Pasa</v>
      </c>
      <c r="BL3" s="111" t="str">
        <f ca="1">RESULTADOS!AP20</f>
        <v>Falla</v>
      </c>
      <c r="BM3" s="111" t="str">
        <f ca="1">RESULTADOS!AQ20</f>
        <v>Falla</v>
      </c>
      <c r="BN3" s="111" t="str">
        <f ca="1">RESULTADOS!AR20</f>
        <v>Falla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Pasa</v>
      </c>
      <c r="BW3" s="111" t="str">
        <f ca="1">RESULTADOS!BA20</f>
        <v>Pasa</v>
      </c>
      <c r="BX3" s="111" t="str">
        <f ca="1">RESULTADOS!BB20</f>
        <v>Pasa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Falla</v>
      </c>
      <c r="CS3" s="111" t="str">
        <f ca="1">RESULTADOS!BW20</f>
        <v>N/A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N/A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Prepara tu visita</v>
      </c>
      <c r="V4" s="113" t="str">
        <f t="shared" ref="V4:V37" si="0">IF(T4&lt;&gt;"","Página web","")</f>
        <v>Página web</v>
      </c>
      <c r="W4" s="113" t="str">
        <v>Otras páginas</v>
      </c>
      <c r="X4" s="113" t="str">
        <f>RESULTADOS!D21</f>
        <v>https://marpa.madrid/prepara-tu-visita</v>
      </c>
      <c r="Y4" s="113" t="str">
        <v>Home - Visita - Prepara tu visita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Pasa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N/A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Visita accesible</v>
      </c>
      <c r="V5" s="113" t="str">
        <f t="shared" si="0"/>
        <v>Página web</v>
      </c>
      <c r="W5" s="113" t="str">
        <v>Otras páginas</v>
      </c>
      <c r="X5" s="113" t="str">
        <f>RESULTADOS!D22</f>
        <v>https://marpa.madrid/visita/visita-accesible</v>
      </c>
      <c r="Y5" s="113" t="str">
        <v>Home - Visita - Visita accesible</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Falla</v>
      </c>
      <c r="BN5" s="111" t="str">
        <f ca="1">RESULTADOS!AR22</f>
        <v>Pasa</v>
      </c>
      <c r="BO5" s="111" t="str">
        <f ca="1">RESULTADOS!AS22</f>
        <v>N/A</v>
      </c>
      <c r="BP5" s="111" t="str">
        <f ca="1">RESULTADOS!AT22</f>
        <v>N/A</v>
      </c>
      <c r="BQ5" s="111" t="str">
        <f ca="1">RESULTADOS!AU22</f>
        <v>N/A</v>
      </c>
      <c r="BR5" s="111" t="str">
        <f ca="1">RESULTADOS!AV22</f>
        <v>Pasa</v>
      </c>
      <c r="BS5" s="111" t="str">
        <f ca="1">RESULTADOS!AW22</f>
        <v>Pasa</v>
      </c>
      <c r="BT5" s="111" t="str">
        <f ca="1">RESULTADOS!AX22</f>
        <v>N/A</v>
      </c>
      <c r="BU5" s="111" t="str">
        <f ca="1">RESULTADOS!AY22</f>
        <v>Pasa</v>
      </c>
      <c r="BV5" s="111" t="str">
        <f ca="1">RESULTADOS!AZ22</f>
        <v>Pasa</v>
      </c>
      <c r="BW5" s="111" t="str">
        <f ca="1">RESULTADOS!BA22</f>
        <v>Pasa</v>
      </c>
      <c r="BX5" s="111" t="str">
        <f ca="1">RESULTADOS!BB22</f>
        <v>Pasa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Falla</v>
      </c>
      <c r="CS5" s="111" t="str">
        <f ca="1">RESULTADOS!BW22</f>
        <v>N/A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N/A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Historia y sedes</v>
      </c>
      <c r="V6" s="113" t="str">
        <f t="shared" si="0"/>
        <v>Página web</v>
      </c>
      <c r="W6" s="113" t="str">
        <v>Pagina tipo</v>
      </c>
      <c r="X6" s="113" t="str">
        <f>RESULTADOS!D23</f>
        <v>https://marpa.madrid/historia-y-sedes</v>
      </c>
      <c r="Y6" s="113" t="str">
        <v>Home - Museo - Historia y sedes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Pasa</v>
      </c>
      <c r="BY6" s="111" t="str">
        <f ca="1">RESULTADOS!BC23</f>
        <v>Falla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Falla</v>
      </c>
      <c r="CS6" s="111" t="str">
        <f ca="1">RESULTADOS!BW23</f>
        <v>N/A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N/A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Temporales</v>
      </c>
      <c r="V7" s="113" t="str">
        <f t="shared" si="0"/>
        <v>Página web</v>
      </c>
      <c r="W7" s="113" t="str">
        <v>Pagina tipo</v>
      </c>
      <c r="X7" s="113" t="str">
        <f>RESULTADOS!D24</f>
        <v>https://marpa.madrid/actividades/exposiciones-temporales</v>
      </c>
      <c r="Y7" s="113" t="str">
        <v>Home - Actividades - Exposiciones temporales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Pasa</v>
      </c>
      <c r="BV7" s="111" t="str">
        <f ca="1">RESULTADOS!AZ24</f>
        <v>Pasa</v>
      </c>
      <c r="BW7" s="111" t="str">
        <f ca="1">RESULTADOS!BA24</f>
        <v>Pasa</v>
      </c>
      <c r="BX7" s="111" t="str">
        <f ca="1">RESULTADOS!BB24</f>
        <v>Pasa</v>
      </c>
      <c r="BY7" s="111" t="str">
        <f ca="1">RESULTADOS!BC24</f>
        <v>Falla</v>
      </c>
      <c r="BZ7" s="111" t="str">
        <f ca="1">RESULTADOS!BD24</f>
        <v>Falla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Falla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N/A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Multimedia</v>
      </c>
      <c r="V8" s="113" t="str">
        <f t="shared" si="0"/>
        <v>Página web</v>
      </c>
      <c r="W8" s="113" t="str">
        <v>Aleatoria</v>
      </c>
      <c r="X8" s="113" t="str">
        <f>RESULTADOS!D25</f>
        <v>https://marpa.madrid/actividades/multimedia</v>
      </c>
      <c r="Y8" s="113" t="str">
        <v>Home - Actividades - Multimedia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Falla</v>
      </c>
      <c r="AX8" s="111" t="str">
        <f ca="1">RESULTADOS!AB25</f>
        <v>Pasa</v>
      </c>
      <c r="AY8" s="111" t="str">
        <f ca="1">RESULTADOS!AC25</f>
        <v>Pasa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Falla</v>
      </c>
      <c r="BI8" s="111" t="str">
        <f ca="1">RESULTADOS!AM25</f>
        <v>Falla</v>
      </c>
      <c r="BJ8" s="111" t="str">
        <f ca="1">RESULTADOS!AN25</f>
        <v>Falla</v>
      </c>
      <c r="BK8" s="111" t="str">
        <f ca="1">RESULTADOS!AO25</f>
        <v>Pasa</v>
      </c>
      <c r="BL8" s="111" t="str">
        <f ca="1">RESULTADOS!AP25</f>
        <v>Pasa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Pasa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N/A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Permanente</v>
      </c>
      <c r="V9" s="113" t="str">
        <f t="shared" si="0"/>
        <v>Página web</v>
      </c>
      <c r="W9" s="113" t="str">
        <v>Pagina tipo</v>
      </c>
      <c r="X9" s="113" t="str">
        <f>RESULTADOS!D26</f>
        <v>https://marpa.madrid/exposicion-permanente</v>
      </c>
      <c r="Y9" s="113" t="str">
        <v>Home - Colecciones - Exposición permanente</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Pasa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N/A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Museo Arqueológico y Paleontológico</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Biblioteca</v>
      </c>
      <c r="V10" s="113" t="str">
        <f t="shared" si="0"/>
        <v>Página web</v>
      </c>
      <c r="W10" s="113" t="str">
        <v>Pagina tipo</v>
      </c>
      <c r="X10" s="113" t="str">
        <f>RESULTADOS!D27</f>
        <v>https://marpa.madrid/investigacion/biblioteca-emeterio-cuadrado</v>
      </c>
      <c r="Y10" s="113" t="str">
        <v>Home - Investigación - Biblioteca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Pasa</v>
      </c>
      <c r="BX10" s="111" t="str">
        <f ca="1">RESULTADOS!BB27</f>
        <v>Pasa</v>
      </c>
      <c r="BY10" s="111" t="str">
        <f ca="1">RESULTADOS!BC27</f>
        <v>Falla</v>
      </c>
      <c r="BZ10" s="111" t="str">
        <f ca="1">RESULTADOS!BD27</f>
        <v>Falla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Falla</v>
      </c>
      <c r="CS10" s="111" t="str">
        <f ca="1">RESULTADOS!BW27</f>
        <v>N/A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N/A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https://marpa.madrid/</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Publicaciones</v>
      </c>
      <c r="V11" s="113" t="str">
        <f t="shared" si="0"/>
        <v>Página web</v>
      </c>
      <c r="W11" s="113" t="str">
        <v>Otras páginas</v>
      </c>
      <c r="X11" s="113" t="str">
        <f>RESULTADOS!D28</f>
        <v>https://marpa.madrid/investigacion/publicaciones</v>
      </c>
      <c r="Y11" s="113" t="str">
        <v>Home - Investigación - Publicaciones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Pasa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N/A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 https://marpa.madrid/</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Mapa del sitio</v>
      </c>
      <c r="V12" s="113" t="str">
        <f t="shared" si="0"/>
        <v>Página web</v>
      </c>
      <c r="W12" s="113" t="str">
        <v>Mapa web</v>
      </c>
      <c r="X12" s="113" t="str">
        <f>RESULTADOS!D29</f>
        <v>https://marpa.madrid/sitemap</v>
      </c>
      <c r="Y12" s="113" t="str">
        <v>Home - Mapa web</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Falla</v>
      </c>
      <c r="BW12" s="111" t="str">
        <f ca="1">RESULTADOS!BA29</f>
        <v>Pasa</v>
      </c>
      <c r="BX12" s="111" t="str">
        <f ca="1">RESULTADOS!BB29</f>
        <v>Pasa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N/A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Información sobre los servicios del Museo Arqueológico y Paleontológico</v>
      </c>
      <c r="E13" s="109" t="s">
        <v>58</v>
      </c>
      <c r="F13" s="112" t="str">
        <f>'02.Tecnologías'!I10</f>
        <v>No</v>
      </c>
      <c r="G13" s="112">
        <f>'02.Tecnologías'!K23</f>
        <v>0</v>
      </c>
      <c r="H13" s="112">
        <f>'02.Tecnologías'!L23</f>
        <v>0</v>
      </c>
      <c r="I13" s="162"/>
      <c r="J13" s="162"/>
      <c r="K13" t="s">
        <v>474</v>
      </c>
      <c r="L13" s="164" t="str">
        <f ca="1">RESULTADOS!E8</f>
        <v>23 (25 %)</v>
      </c>
      <c r="M13" s="164" t="str">
        <f ca="1">RESULTADOS!F8</f>
        <v>16 (17,39 %)</v>
      </c>
      <c r="N13" s="164" t="str">
        <f ca="1">RESULTADOS!G8</f>
        <v>53 (57,61 %)</v>
      </c>
      <c r="O13" s="113">
        <f ca="1">RESULTADOS!H8</f>
        <v>0</v>
      </c>
      <c r="P13" s="113">
        <f ca="1">RESULTADOS!I8</f>
        <v>0</v>
      </c>
      <c r="T13" s="113">
        <f>RESULTADOS!B30</f>
        <v>11</v>
      </c>
      <c r="U13" s="113" t="str">
        <f>RESULTADOS!C30</f>
        <v>Aviso legal</v>
      </c>
      <c r="V13" s="113" t="str">
        <f t="shared" si="0"/>
        <v>Página web</v>
      </c>
      <c r="W13" s="113" t="str">
        <v>Legal</v>
      </c>
      <c r="X13" s="113" t="str">
        <f>RESULTADOS!D30</f>
        <v>https://marpa.madrid/aviso-legal</v>
      </c>
      <c r="Y13" s="113" t="str">
        <v>Home - Aviso legal</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Pasa</v>
      </c>
      <c r="BX13" s="111" t="str">
        <f ca="1">RESULTADOS!BB30</f>
        <v>Pasa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N/A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45678</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Protección de datos</v>
      </c>
      <c r="V14" s="113" t="str">
        <f t="shared" si="0"/>
        <v>Página web</v>
      </c>
      <c r="W14" s="113" t="str">
        <v>Aleatoria</v>
      </c>
      <c r="X14" s="113" t="str">
        <f>RESULTADOS!D31</f>
        <v>https://marpa.madrid/proteccion-de-datos</v>
      </c>
      <c r="Y14" s="113" t="str">
        <v>Home - Protección de datos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Pasa</v>
      </c>
      <c r="BW14" s="111" t="str">
        <f ca="1">RESULTADOS!BA31</f>
        <v>Pasa</v>
      </c>
      <c r="BX14" s="111" t="str">
        <f ca="1">RESULTADOS!BB31</f>
        <v>Pasa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N/A</v>
      </c>
      <c r="DM14" s="111" t="str">
        <f ca="1">RESULTADOS!CQ31</f>
        <v>Pasa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Accesibilidad</v>
      </c>
      <c r="V15" s="113" t="str">
        <f t="shared" si="0"/>
        <v>Página web</v>
      </c>
      <c r="W15" s="113" t="str">
        <v>Declaración accesibilidad</v>
      </c>
      <c r="X15" s="113" t="str">
        <f>RESULTADOS!D32</f>
        <v>https://marpa.madrid/accesibilidad</v>
      </c>
      <c r="Y15" s="113" t="str">
        <v>Home - Accesibilidad</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Pasa</v>
      </c>
      <c r="BV15" s="111" t="str">
        <f ca="1">RESULTADOS!AZ32</f>
        <v>Pasa</v>
      </c>
      <c r="BW15" s="111" t="str">
        <f ca="1">RESULTADOS!BA32</f>
        <v>Pasa</v>
      </c>
      <c r="BX15" s="111" t="str">
        <f ca="1">RESULTADOS!BB32</f>
        <v>Pasa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N/A</v>
      </c>
      <c r="DM15" s="111" t="str">
        <f ca="1">RESULTADOS!CQ32</f>
        <v>Pasa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i7-6700HQ CPU @ 2.60GHz   2.60 GHz, 
RAM: 16,0 GB
Sistema Operativo: Windows 10 Enterprise
Navegador: Google Chrome Versión 127.0.6533.73
Herramientas utilizadas: Tawdis, LightHouse, Wave, Color Contrast Analyzer, HeadingsMap, Screen reader, Siteimprove, taba11y,  UserCSS, Web Developer y  Axe DevTools</v>
      </c>
      <c r="F16" s="161"/>
      <c r="G16" s="161"/>
      <c r="H16" s="161"/>
      <c r="I16" s="161"/>
      <c r="J16" s="161"/>
      <c r="T16" s="113">
        <f>RESULTADOS!B33</f>
        <v>14</v>
      </c>
      <c r="U16" s="113" t="str">
        <f>RESULTADOS!C33</f>
        <v>Buscador</v>
      </c>
      <c r="V16" s="113" t="str">
        <f t="shared" si="0"/>
        <v>Página web</v>
      </c>
      <c r="W16" s="113" t="str">
        <v>Servicio / Proceso</v>
      </c>
      <c r="X16" s="113" t="str">
        <f>RESULTADOS!D33</f>
        <v>https://marpa.madrid/buscador?query=grecia</v>
      </c>
      <c r="Y16" s="113" t="str">
        <v>Home - Buscar - Resultado de búsqueda</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Pasa</v>
      </c>
      <c r="BW16" s="111" t="str">
        <f ca="1">RESULTADOS!BA33</f>
        <v>Pasa</v>
      </c>
      <c r="BX16" s="111" t="str">
        <f ca="1">RESULTADOS!BB33</f>
        <v>Pasa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Pasa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N/A</v>
      </c>
      <c r="DM16" s="111" t="str">
        <f ca="1">RESULTADOS!CQ33</f>
        <v>Pasa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375</v>
      </c>
      <c r="M18" s="171">
        <f ca="1">RESULTADOS!M8</f>
        <v>0.29114906832298137</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87</v>
      </c>
      <c r="M19" s="171">
        <f ca="1">RESULTADOS!M9</f>
        <v>6.754658385093168E-2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826</v>
      </c>
      <c r="M20" s="171">
        <f ca="1">RESULTADOS!M10</f>
        <v>0.64130434782608692</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Sí</v>
      </c>
      <c r="K21" t="s">
        <v>266</v>
      </c>
      <c r="L21" s="113">
        <f ca="1">RESULTADOS!L11</f>
        <v>1288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13" zoomScale="85" zoomScaleNormal="85" workbookViewId="0">
      <selection activeCell="D51" sqref="D51"/>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45678</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480</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53</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481</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 defaultRowHeight="13"/>
  <cols>
    <col min="1" max="1" width="11.5" style="148"/>
    <col min="2" max="2" width="14" style="148" customWidth="1"/>
    <col min="3" max="3" width="8.6640625" style="148" customWidth="1"/>
    <col min="4" max="4" width="9.5" style="148" customWidth="1"/>
    <col min="5" max="5" width="14.5" style="148" customWidth="1"/>
    <col min="6" max="6" width="8.5" style="148" customWidth="1"/>
    <col min="7" max="7" width="11.5" style="148"/>
    <col min="8" max="8" width="12" style="148" customWidth="1"/>
    <col min="9" max="9" width="8.6640625" style="148" customWidth="1"/>
    <col min="10" max="10" width="11.5" style="148"/>
    <col min="11" max="11" width="19.5" style="148" customWidth="1"/>
    <col min="12" max="12" width="40.6640625" style="148" customWidth="1"/>
    <col min="13" max="16384" width="11.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E8" sqref="E8"/>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499</v>
      </c>
      <c r="D8" s="53" t="s">
        <v>526</v>
      </c>
      <c r="E8" s="53" t="s">
        <v>425</v>
      </c>
      <c r="F8" s="123" t="s">
        <v>483</v>
      </c>
      <c r="G8" s="53" t="s">
        <v>499</v>
      </c>
      <c r="H8" s="143" t="s">
        <v>78</v>
      </c>
      <c r="I8" s="18"/>
      <c r="J8" s="18"/>
      <c r="K8" s="18"/>
      <c r="L8" s="18"/>
      <c r="M8" s="18"/>
      <c r="N8" s="18"/>
      <c r="O8" s="18"/>
      <c r="P8" s="18"/>
      <c r="Q8" s="18"/>
      <c r="R8" s="18"/>
      <c r="S8" s="18"/>
      <c r="T8" s="18"/>
      <c r="U8" s="18"/>
      <c r="V8" s="18"/>
      <c r="W8" s="18"/>
      <c r="X8" s="18"/>
      <c r="Y8" s="18"/>
    </row>
    <row r="9" spans="1:64" ht="18.25" customHeight="1">
      <c r="B9" s="51">
        <v>2</v>
      </c>
      <c r="C9" s="52" t="s">
        <v>500</v>
      </c>
      <c r="D9" s="53" t="s">
        <v>526</v>
      </c>
      <c r="E9" s="53" t="s">
        <v>445</v>
      </c>
      <c r="F9" s="123" t="s">
        <v>486</v>
      </c>
      <c r="G9" s="53" t="s">
        <v>513</v>
      </c>
      <c r="H9" s="101"/>
      <c r="I9" s="18"/>
      <c r="J9" s="18"/>
      <c r="K9" s="18"/>
      <c r="L9" s="18"/>
      <c r="M9" s="18"/>
      <c r="N9" s="18"/>
      <c r="O9" s="18"/>
      <c r="P9" s="18"/>
      <c r="Q9" s="18"/>
      <c r="R9" s="18"/>
      <c r="S9" s="18"/>
      <c r="T9" s="18"/>
      <c r="U9" s="18"/>
      <c r="V9" s="18"/>
      <c r="W9" s="18"/>
      <c r="X9" s="18"/>
      <c r="Y9" s="18"/>
    </row>
    <row r="10" spans="1:64" ht="18.25" customHeight="1">
      <c r="B10" s="51">
        <v>3</v>
      </c>
      <c r="C10" s="52" t="s">
        <v>501</v>
      </c>
      <c r="D10" s="53" t="s">
        <v>526</v>
      </c>
      <c r="E10" s="53" t="s">
        <v>445</v>
      </c>
      <c r="F10" s="123" t="s">
        <v>487</v>
      </c>
      <c r="G10" s="53" t="s">
        <v>514</v>
      </c>
      <c r="H10" s="101"/>
      <c r="I10" s="18"/>
      <c r="J10" s="18"/>
      <c r="K10" s="18"/>
      <c r="L10" s="18"/>
      <c r="M10" s="18"/>
      <c r="N10" s="18"/>
      <c r="O10" s="18"/>
      <c r="P10" s="18"/>
      <c r="Q10" s="18"/>
      <c r="R10" s="18"/>
      <c r="S10" s="18"/>
      <c r="T10" s="18"/>
      <c r="U10" s="18"/>
      <c r="V10" s="18"/>
      <c r="W10" s="18"/>
      <c r="X10" s="18"/>
      <c r="Y10" s="18"/>
    </row>
    <row r="11" spans="1:64" ht="18.25" customHeight="1">
      <c r="B11" s="51">
        <v>4</v>
      </c>
      <c r="C11" s="52" t="s">
        <v>502</v>
      </c>
      <c r="D11" s="53" t="s">
        <v>526</v>
      </c>
      <c r="E11" s="53" t="s">
        <v>444</v>
      </c>
      <c r="F11" s="123" t="s">
        <v>488</v>
      </c>
      <c r="G11" s="53" t="s">
        <v>515</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503</v>
      </c>
      <c r="D12" s="53" t="s">
        <v>526</v>
      </c>
      <c r="E12" s="53" t="s">
        <v>444</v>
      </c>
      <c r="F12" s="123" t="s">
        <v>489</v>
      </c>
      <c r="G12" s="53" t="s">
        <v>516</v>
      </c>
      <c r="H12" s="101"/>
      <c r="I12" s="18"/>
      <c r="J12" s="18"/>
      <c r="K12" s="18"/>
      <c r="L12" s="18"/>
      <c r="M12" s="18"/>
      <c r="N12" s="18"/>
      <c r="O12" s="18"/>
      <c r="P12" s="18"/>
      <c r="Q12" s="18"/>
      <c r="R12" s="18"/>
      <c r="S12" s="18"/>
      <c r="T12" s="18"/>
      <c r="U12" s="18"/>
      <c r="V12" s="18"/>
      <c r="W12" s="18"/>
      <c r="X12" s="18"/>
      <c r="Y12" s="18"/>
    </row>
    <row r="13" spans="1:64" ht="18.25" customHeight="1">
      <c r="B13" s="51">
        <v>6</v>
      </c>
      <c r="C13" s="52" t="s">
        <v>504</v>
      </c>
      <c r="D13" s="53" t="s">
        <v>526</v>
      </c>
      <c r="E13" s="53" t="s">
        <v>429</v>
      </c>
      <c r="F13" s="123" t="s">
        <v>490</v>
      </c>
      <c r="G13" s="53" t="s">
        <v>517</v>
      </c>
      <c r="H13" s="101"/>
      <c r="I13" s="18"/>
      <c r="J13" s="18"/>
      <c r="K13" s="18"/>
      <c r="L13" s="18"/>
      <c r="M13" s="18"/>
      <c r="N13" s="18"/>
      <c r="O13" s="18"/>
      <c r="P13" s="18"/>
      <c r="Q13" s="18"/>
      <c r="R13" s="18"/>
      <c r="S13" s="18"/>
      <c r="T13" s="18"/>
      <c r="V13" s="18"/>
      <c r="W13" s="18"/>
      <c r="X13" s="18"/>
      <c r="Y13" s="18"/>
    </row>
    <row r="14" spans="1:64" ht="18.25" customHeight="1">
      <c r="B14" s="51">
        <v>7</v>
      </c>
      <c r="C14" s="52" t="s">
        <v>505</v>
      </c>
      <c r="D14" s="53" t="s">
        <v>526</v>
      </c>
      <c r="E14" s="53" t="s">
        <v>444</v>
      </c>
      <c r="F14" s="123" t="s">
        <v>491</v>
      </c>
      <c r="G14" s="53" t="s">
        <v>518</v>
      </c>
      <c r="H14" s="101"/>
      <c r="I14" s="18"/>
      <c r="J14" s="18"/>
      <c r="K14" s="18"/>
      <c r="L14" s="18"/>
      <c r="M14" s="18"/>
      <c r="N14" s="18"/>
      <c r="O14" s="18"/>
      <c r="P14" s="18"/>
      <c r="Q14" s="18"/>
      <c r="R14" s="18"/>
      <c r="S14" s="18"/>
      <c r="T14" s="18"/>
      <c r="U14" s="18"/>
      <c r="V14" s="18"/>
      <c r="W14" s="18"/>
      <c r="X14" s="18"/>
      <c r="Y14" s="18"/>
    </row>
    <row r="15" spans="1:64" ht="18.25" customHeight="1">
      <c r="B15" s="51">
        <v>8</v>
      </c>
      <c r="C15" s="52" t="s">
        <v>506</v>
      </c>
      <c r="D15" s="53" t="s">
        <v>526</v>
      </c>
      <c r="E15" s="53" t="s">
        <v>444</v>
      </c>
      <c r="F15" s="123" t="s">
        <v>492</v>
      </c>
      <c r="G15" s="53" t="s">
        <v>519</v>
      </c>
      <c r="H15" s="101"/>
      <c r="I15" s="18"/>
      <c r="J15" s="18"/>
      <c r="K15" s="18"/>
      <c r="L15" s="18"/>
      <c r="M15" s="18"/>
      <c r="N15" s="18"/>
      <c r="O15" s="18"/>
      <c r="P15" s="18"/>
      <c r="Q15" s="18"/>
      <c r="R15" s="18"/>
      <c r="S15" s="18"/>
      <c r="T15" s="18"/>
      <c r="U15" s="18"/>
      <c r="V15" s="18"/>
      <c r="W15" s="18"/>
      <c r="X15" s="18"/>
      <c r="Y15" s="18"/>
    </row>
    <row r="16" spans="1:64" ht="18.25" customHeight="1">
      <c r="B16" s="51">
        <v>9</v>
      </c>
      <c r="C16" s="52" t="s">
        <v>507</v>
      </c>
      <c r="D16" s="53" t="s">
        <v>526</v>
      </c>
      <c r="E16" s="53" t="s">
        <v>445</v>
      </c>
      <c r="F16" s="123" t="s">
        <v>493</v>
      </c>
      <c r="G16" s="53" t="s">
        <v>520</v>
      </c>
      <c r="H16" s="101"/>
      <c r="I16" s="18"/>
      <c r="J16" s="18"/>
      <c r="K16" s="18"/>
      <c r="L16" s="18"/>
      <c r="M16" s="18"/>
      <c r="N16" s="18"/>
      <c r="O16" s="18"/>
      <c r="P16" s="18"/>
      <c r="Q16" s="18"/>
      <c r="R16" s="18"/>
      <c r="S16" s="18"/>
      <c r="T16" s="18"/>
      <c r="U16" s="18"/>
      <c r="V16" s="18"/>
      <c r="W16" s="18"/>
      <c r="X16" s="18"/>
      <c r="Y16" s="18"/>
    </row>
    <row r="17" spans="2:25" ht="18.25" customHeight="1">
      <c r="B17" s="51">
        <v>10</v>
      </c>
      <c r="C17" s="52" t="s">
        <v>508</v>
      </c>
      <c r="D17" s="53" t="s">
        <v>526</v>
      </c>
      <c r="E17" s="53" t="s">
        <v>434</v>
      </c>
      <c r="F17" s="123" t="s">
        <v>494</v>
      </c>
      <c r="G17" s="53" t="s">
        <v>521</v>
      </c>
      <c r="H17" s="101"/>
      <c r="I17" s="18"/>
      <c r="J17" s="18"/>
      <c r="K17" s="18"/>
      <c r="L17" s="18"/>
      <c r="M17" s="18"/>
      <c r="N17" s="18"/>
      <c r="O17" s="18"/>
      <c r="P17" s="18"/>
      <c r="Q17" s="18"/>
      <c r="R17" s="18"/>
      <c r="S17" s="18"/>
      <c r="T17" s="18"/>
      <c r="U17" s="18"/>
      <c r="V17" s="18"/>
      <c r="W17" s="18"/>
      <c r="X17" s="18"/>
      <c r="Y17" s="18"/>
    </row>
    <row r="18" spans="2:25" ht="18.25" customHeight="1">
      <c r="B18" s="51">
        <v>11</v>
      </c>
      <c r="C18" s="52" t="s">
        <v>509</v>
      </c>
      <c r="D18" s="53" t="s">
        <v>526</v>
      </c>
      <c r="E18" s="53" t="s">
        <v>439</v>
      </c>
      <c r="F18" s="123" t="s">
        <v>495</v>
      </c>
      <c r="G18" s="53" t="s">
        <v>522</v>
      </c>
      <c r="H18" s="101"/>
      <c r="I18" s="18"/>
      <c r="J18" s="18"/>
      <c r="K18" s="18"/>
      <c r="L18" s="18"/>
      <c r="M18" s="18"/>
      <c r="N18" s="18"/>
      <c r="O18" s="18"/>
      <c r="P18" s="18"/>
      <c r="Q18" s="18"/>
      <c r="R18" s="18"/>
      <c r="S18" s="18"/>
      <c r="T18" s="18"/>
      <c r="U18" s="18"/>
      <c r="V18" s="18"/>
      <c r="W18" s="18"/>
      <c r="X18" s="18"/>
      <c r="Y18" s="18"/>
    </row>
    <row r="19" spans="2:25" ht="18.25" customHeight="1">
      <c r="B19" s="51">
        <v>12</v>
      </c>
      <c r="C19" s="52" t="s">
        <v>510</v>
      </c>
      <c r="D19" s="53" t="s">
        <v>526</v>
      </c>
      <c r="E19" s="53" t="s">
        <v>429</v>
      </c>
      <c r="F19" s="123" t="s">
        <v>496</v>
      </c>
      <c r="G19" s="53" t="s">
        <v>523</v>
      </c>
      <c r="H19" s="101"/>
      <c r="I19" s="18"/>
      <c r="J19" s="18"/>
      <c r="K19" s="18"/>
      <c r="L19" s="18"/>
      <c r="M19" s="18"/>
      <c r="N19" s="18"/>
      <c r="O19" s="18"/>
      <c r="P19" s="18"/>
      <c r="Q19" s="18"/>
      <c r="R19" s="18"/>
      <c r="S19" s="18"/>
      <c r="T19" s="18"/>
      <c r="U19" s="18"/>
      <c r="V19" s="18"/>
      <c r="W19" s="18"/>
      <c r="X19" s="18"/>
      <c r="Y19" s="18"/>
    </row>
    <row r="20" spans="2:25" ht="18.25" customHeight="1">
      <c r="B20" s="51">
        <v>13</v>
      </c>
      <c r="C20" s="52" t="s">
        <v>511</v>
      </c>
      <c r="D20" s="53" t="s">
        <v>526</v>
      </c>
      <c r="E20" s="53" t="s">
        <v>442</v>
      </c>
      <c r="F20" s="123" t="s">
        <v>497</v>
      </c>
      <c r="G20" s="53" t="s">
        <v>524</v>
      </c>
      <c r="H20" s="101"/>
      <c r="I20" s="18"/>
      <c r="J20" s="18"/>
      <c r="K20" s="18"/>
      <c r="L20" s="18"/>
      <c r="M20" s="18"/>
      <c r="N20" s="18"/>
      <c r="O20" s="18"/>
      <c r="P20" s="18"/>
      <c r="Q20" s="18"/>
      <c r="R20" s="18"/>
      <c r="S20" s="18"/>
      <c r="T20" s="18"/>
      <c r="U20" s="18"/>
      <c r="V20" s="18"/>
      <c r="W20" s="18"/>
      <c r="X20" s="18"/>
      <c r="Y20" s="18"/>
    </row>
    <row r="21" spans="2:25" ht="18.25" customHeight="1">
      <c r="B21" s="51">
        <v>14</v>
      </c>
      <c r="C21" s="52" t="s">
        <v>512</v>
      </c>
      <c r="D21" s="53" t="s">
        <v>526</v>
      </c>
      <c r="E21" s="53" t="s">
        <v>440</v>
      </c>
      <c r="F21" s="123" t="s">
        <v>498</v>
      </c>
      <c r="G21" s="53" t="s">
        <v>525</v>
      </c>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12</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baseColWidth="10" defaultColWidth="11.5" defaultRowHeight="13"/>
  <cols>
    <col min="1" max="1" width="6.33203125" style="84" customWidth="1"/>
    <col min="2" max="2" width="16.1640625" style="14" customWidth="1"/>
    <col min="3" max="3" width="64.1640625" style="14" customWidth="1"/>
    <col min="4" max="4" width="18.33203125" style="84" customWidth="1"/>
    <col min="5" max="5" width="6.3320312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42</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Prepara tu visita</v>
      </c>
      <c r="C20" s="174"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Visita accesible</v>
      </c>
      <c r="C21" s="174" t="str" cm="1">
        <f t="array" ref="C21">IFERROR(INDEX('03.Muestra'!$F$8:$F$42,SMALL(IF("Página Web"='03.Muestra'!$D$8:$D$42,ROW('03.Muestra'!$F$8:$F$42)-MIN(ROW('03.Muestra'!$D$8:$D$42))+1,""),ROW()-18)),"")</f>
        <v>https://marpa.madrid/visita/visita-accesible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Historia y sedes</v>
      </c>
      <c r="C22" s="174" t="str" cm="1">
        <f t="array" ref="C22">IFERROR(INDEX('03.Muestra'!$F$8:$F$42,SMALL(IF("Página Web"='03.Muestra'!$D$8:$D$42,ROW('03.Muestra'!$F$8:$F$42)-MIN(ROW('03.Muestra'!$D$8:$D$42))+1,""),ROW()-18)),"")</f>
        <v>https://marpa.madrid/historia-y-sedes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Temporales</v>
      </c>
      <c r="C23" s="174" t="str" cm="1">
        <f t="array" ref="C23">IFERROR(INDEX('03.Muestra'!$F$8:$F$42,SMALL(IF("Página Web"='03.Muestra'!$D$8:$D$42,ROW('03.Muestra'!$F$8:$F$42)-MIN(ROW('03.Muestra'!$D$8:$D$42))+1,""),ROW()-18)),"")</f>
        <v>https://marpa.madrid/actividades/exposiciones-temporales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Multimedia</v>
      </c>
      <c r="C24" s="174" t="str" cm="1">
        <f t="array" ref="C24">IFERROR(INDEX('03.Muestra'!$F$8:$F$42,SMALL(IF("Página Web"='03.Muestra'!$D$8:$D$42,ROW('03.Muestra'!$F$8:$F$42)-MIN(ROW('03.Muestra'!$D$8:$D$42))+1,""),ROW()-18)),"")</f>
        <v>https://marpa.madrid/actividades/multimedia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Permanente</v>
      </c>
      <c r="C25" s="174"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Biblioteca</v>
      </c>
      <c r="C26" s="174"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Publicaciones</v>
      </c>
      <c r="C27" s="174"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Mapa del sitio</v>
      </c>
      <c r="C28" s="174" t="str" cm="1">
        <f t="array" ref="C28">IFERROR(INDEX('03.Muestra'!$F$8:$F$42,SMALL(IF("Página Web"='03.Muestra'!$D$8:$D$42,ROW('03.Muestra'!$F$8:$F$42)-MIN(ROW('03.Muestra'!$D$8:$D$42))+1,""),ROW()-18)),"")</f>
        <v>https://marpa.madrid/sitemap</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Aviso legal</v>
      </c>
      <c r="C29" s="174" t="str" cm="1">
        <f t="array" ref="C29">IFERROR(INDEX('03.Muestra'!$F$8:$F$42,SMALL(IF("Página Web"='03.Muestra'!$D$8:$D$42,ROW('03.Muestra'!$F$8:$F$42)-MIN(ROW('03.Muestra'!$D$8:$D$42))+1,""),ROW()-18)),"")</f>
        <v>https://marpa.madrid/aviso-legal</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Protección de datos</v>
      </c>
      <c r="C30" s="174"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Accesibilidad</v>
      </c>
      <c r="C31" s="174"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Buscador</v>
      </c>
      <c r="C32" s="174"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Prepara tu visita</v>
      </c>
      <c r="C58" s="17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Visita accesible</v>
      </c>
      <c r="C59" s="17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Historia y sedes</v>
      </c>
      <c r="C60" s="175" t="str" cm="1">
        <f t="array" ref="C60">IFERROR(INDEX('03.Muestra'!$F$8:$F$42,SMALL(IF("Página Web"='03.Muestra'!$D$8:$D$42,ROW('03.Muestra'!$F$8:$F$42)-MIN(ROW('03.Muestra'!$D$8:$D$42))+1,""),ROW()-56)),"")</f>
        <v>https://marpa.madrid/historia-y-sedes</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Temporales</v>
      </c>
      <c r="C61" s="17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Multimedia</v>
      </c>
      <c r="C62" s="175" t="str" cm="1">
        <f t="array" ref="C62">IFERROR(INDEX('03.Muestra'!$F$8:$F$42,SMALL(IF("Página Web"='03.Muestra'!$D$8:$D$42,ROW('03.Muestra'!$F$8:$F$42)-MIN(ROW('03.Muestra'!$D$8:$D$42))+1,""),ROW()-56)),"")</f>
        <v>https://marpa.madrid/actividades/multimedia</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Permanente</v>
      </c>
      <c r="C63" s="17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Biblioteca</v>
      </c>
      <c r="C64" s="17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Publicaciones</v>
      </c>
      <c r="C65" s="17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Mapa del sitio</v>
      </c>
      <c r="C66" s="175" t="str" cm="1">
        <f t="array" ref="C66">IFERROR(INDEX('03.Muestra'!$F$8:$F$42,SMALL(IF("Página Web"='03.Muestra'!$D$8:$D$42,ROW('03.Muestra'!$F$8:$F$42)-MIN(ROW('03.Muestra'!$D$8:$D$42))+1,""),ROW()-56)),"")</f>
        <v>https://marpa.madrid/sitemap</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Aviso legal</v>
      </c>
      <c r="C67" s="17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Protección de datos</v>
      </c>
      <c r="C68" s="17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Accesibilidad</v>
      </c>
      <c r="C69" s="17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Buscador</v>
      </c>
      <c r="C70" s="17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ref="D71:D75"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ref="D76:D91" si="4">IF(AND(B76&lt;&gt;"",C76&lt;&gt;""),"N/T","")</f>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4"/>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4"/>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4"/>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4"/>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4"/>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4"/>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4"/>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4"/>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4"/>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4"/>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4"/>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4"/>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4"/>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4"/>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4"/>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https://marpa.madrid/</v>
      </c>
      <c r="D95" s="99" t="s">
        <v>104</v>
      </c>
      <c r="E95" s="79" t="str">
        <f t="shared" ref="E95:E129" si="5">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Prepara tu visita</v>
      </c>
      <c r="C96" s="175" t="str" cm="1">
        <f t="array" ref="C96">IFERROR(INDEX('03.Muestra'!$F$8:$F$42,SMALL(IF("Página Web"='03.Muestra'!$D$8:$D$42,ROW('03.Muestra'!$F$8:$F$42)-MIN(ROW('03.Muestra'!$D$8:$D$42))+1,""),ROW()-94)),"")</f>
        <v>https://marpa.madrid/prepara-tu-visita</v>
      </c>
      <c r="D96" s="99" t="s">
        <v>104</v>
      </c>
      <c r="E96" s="79" t="str">
        <f t="shared" si="5"/>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Visita accesible</v>
      </c>
      <c r="C97" s="175" t="str" cm="1">
        <f t="array" ref="C97">IFERROR(INDEX('03.Muestra'!$F$8:$F$42,SMALL(IF("Página Web"='03.Muestra'!$D$8:$D$42,ROW('03.Muestra'!$F$8:$F$42)-MIN(ROW('03.Muestra'!$D$8:$D$42))+1,""),ROW()-94)),"")</f>
        <v>https://marpa.madrid/visita/visita-accesible</v>
      </c>
      <c r="D97" s="99" t="s">
        <v>104</v>
      </c>
      <c r="E97" s="79" t="str">
        <f t="shared" si="5"/>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Historia y sedes</v>
      </c>
      <c r="C98" s="175" t="str" cm="1">
        <f t="array" ref="C98">IFERROR(INDEX('03.Muestra'!$F$8:$F$42,SMALL(IF("Página Web"='03.Muestra'!$D$8:$D$42,ROW('03.Muestra'!$F$8:$F$42)-MIN(ROW('03.Muestra'!$D$8:$D$42))+1,""),ROW()-94)),"")</f>
        <v>https://marpa.madrid/historia-y-sedes</v>
      </c>
      <c r="D98" s="99" t="s">
        <v>104</v>
      </c>
      <c r="E98" s="79" t="str">
        <f t="shared" si="5"/>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Temporales</v>
      </c>
      <c r="C99" s="175" t="str" cm="1">
        <f t="array" ref="C99">IFERROR(INDEX('03.Muestra'!$F$8:$F$42,SMALL(IF("Página Web"='03.Muestra'!$D$8:$D$42,ROW('03.Muestra'!$F$8:$F$42)-MIN(ROW('03.Muestra'!$D$8:$D$42))+1,""),ROW()-94)),"")</f>
        <v>https://marpa.madrid/actividades/exposiciones-temporales</v>
      </c>
      <c r="D99" s="99" t="s">
        <v>104</v>
      </c>
      <c r="E99" s="79" t="str">
        <f t="shared" si="5"/>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Multimedia</v>
      </c>
      <c r="C100" s="175" t="str" cm="1">
        <f t="array" ref="C100">IFERROR(INDEX('03.Muestra'!$F$8:$F$42,SMALL(IF("Página Web"='03.Muestra'!$D$8:$D$42,ROW('03.Muestra'!$F$8:$F$42)-MIN(ROW('03.Muestra'!$D$8:$D$42))+1,""),ROW()-94)),"")</f>
        <v>https://marpa.madrid/actividades/multimedia</v>
      </c>
      <c r="D100" s="99" t="s">
        <v>104</v>
      </c>
      <c r="E100" s="79" t="str">
        <f t="shared" si="5"/>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Permanente</v>
      </c>
      <c r="C101" s="175" t="str" cm="1">
        <f t="array" ref="C101">IFERROR(INDEX('03.Muestra'!$F$8:$F$42,SMALL(IF("Página Web"='03.Muestra'!$D$8:$D$42,ROW('03.Muestra'!$F$8:$F$42)-MIN(ROW('03.Muestra'!$D$8:$D$42))+1,""),ROW()-94)),"")</f>
        <v>https://marpa.madrid/exposicion-permanente</v>
      </c>
      <c r="D101" s="99" t="s">
        <v>104</v>
      </c>
      <c r="E101" s="79" t="str">
        <f t="shared" si="5"/>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Biblioteca</v>
      </c>
      <c r="C102" s="175" t="str" cm="1">
        <f t="array" ref="C102">IFERROR(INDEX('03.Muestra'!$F$8:$F$42,SMALL(IF("Página Web"='03.Muestra'!$D$8:$D$42,ROW('03.Muestra'!$F$8:$F$42)-MIN(ROW('03.Muestra'!$D$8:$D$42))+1,""),ROW()-94)),"")</f>
        <v>https://marpa.madrid/investigacion/biblioteca-emeterio-cuadrado</v>
      </c>
      <c r="D102" s="99" t="s">
        <v>104</v>
      </c>
      <c r="E102" s="79" t="str">
        <f t="shared" si="5"/>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Publicaciones</v>
      </c>
      <c r="C103" s="175" t="str" cm="1">
        <f t="array" ref="C103">IFERROR(INDEX('03.Muestra'!$F$8:$F$42,SMALL(IF("Página Web"='03.Muestra'!$D$8:$D$42,ROW('03.Muestra'!$F$8:$F$42)-MIN(ROW('03.Muestra'!$D$8:$D$42))+1,""),ROW()-94)),"")</f>
        <v>https://marpa.madrid/investigacion/publicaciones</v>
      </c>
      <c r="D103" s="99" t="s">
        <v>104</v>
      </c>
      <c r="E103" s="79" t="str">
        <f t="shared" si="5"/>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Mapa del sitio</v>
      </c>
      <c r="C104" s="175" t="str" cm="1">
        <f t="array" ref="C104">IFERROR(INDEX('03.Muestra'!$F$8:$F$42,SMALL(IF("Página Web"='03.Muestra'!$D$8:$D$42,ROW('03.Muestra'!$F$8:$F$42)-MIN(ROW('03.Muestra'!$D$8:$D$42))+1,""),ROW()-94)),"")</f>
        <v>https://marpa.madrid/sitemap</v>
      </c>
      <c r="D104" s="99" t="s">
        <v>104</v>
      </c>
      <c r="E104" s="79" t="str">
        <f t="shared" si="5"/>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Aviso legal</v>
      </c>
      <c r="C105" s="175" t="str" cm="1">
        <f t="array" ref="C105">IFERROR(INDEX('03.Muestra'!$F$8:$F$42,SMALL(IF("Página Web"='03.Muestra'!$D$8:$D$42,ROW('03.Muestra'!$F$8:$F$42)-MIN(ROW('03.Muestra'!$D$8:$D$42))+1,""),ROW()-94)),"")</f>
        <v>https://marpa.madrid/aviso-legal</v>
      </c>
      <c r="D105" s="99" t="s">
        <v>104</v>
      </c>
      <c r="E105" s="79" t="str">
        <f t="shared" si="5"/>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Protección de datos</v>
      </c>
      <c r="C106" s="175" t="str" cm="1">
        <f t="array" ref="C106">IFERROR(INDEX('03.Muestra'!$F$8:$F$42,SMALL(IF("Página Web"='03.Muestra'!$D$8:$D$42,ROW('03.Muestra'!$F$8:$F$42)-MIN(ROW('03.Muestra'!$D$8:$D$42))+1,""),ROW()-94)),"")</f>
        <v>https://marpa.madrid/proteccion-de-datos</v>
      </c>
      <c r="D106" s="99" t="s">
        <v>104</v>
      </c>
      <c r="E106" s="79" t="str">
        <f t="shared" si="5"/>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Accesibilidad</v>
      </c>
      <c r="C107" s="175" t="str" cm="1">
        <f t="array" ref="C107">IFERROR(INDEX('03.Muestra'!$F$8:$F$42,SMALL(IF("Página Web"='03.Muestra'!$D$8:$D$42,ROW('03.Muestra'!$F$8:$F$42)-MIN(ROW('03.Muestra'!$D$8:$D$42))+1,""),ROW()-94)),"")</f>
        <v>https://marpa.madrid/accesibilidad</v>
      </c>
      <c r="D107" s="99" t="s">
        <v>104</v>
      </c>
      <c r="E107" s="79" t="str">
        <f t="shared" si="5"/>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Buscador</v>
      </c>
      <c r="C108" s="175" t="str" cm="1">
        <f t="array" ref="C108">IFERROR(INDEX('03.Muestra'!$F$8:$F$42,SMALL(IF("Página Web"='03.Muestra'!$D$8:$D$42,ROW('03.Muestra'!$F$8:$F$42)-MIN(ROW('03.Muestra'!$D$8:$D$42))+1,""),ROW()-94)),"")</f>
        <v>https://marpa.madrid/buscador?query=grecia</v>
      </c>
      <c r="D108" s="99" t="s">
        <v>104</v>
      </c>
      <c r="E108" s="79" t="str">
        <f t="shared" si="5"/>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ref="D109:D113" si="6">IF(AND(B109&lt;&gt;"",C109&lt;&gt;""),"N/T","")</f>
        <v/>
      </c>
      <c r="E109" s="79" t="str">
        <f t="shared" si="5"/>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6"/>
        <v/>
      </c>
      <c r="E110" s="79" t="str">
        <f t="shared" si="5"/>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6"/>
        <v/>
      </c>
      <c r="E111" s="79" t="str">
        <f t="shared" si="5"/>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6"/>
        <v/>
      </c>
      <c r="E112" s="79" t="str">
        <f t="shared" si="5"/>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6"/>
        <v/>
      </c>
      <c r="E113" s="79" t="str">
        <f t="shared" si="5"/>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ref="D114:D129" si="7">IF(AND(B114&lt;&gt;"",C114&lt;&gt;""),"N/T","")</f>
        <v/>
      </c>
      <c r="E114" s="79" t="str">
        <f t="shared" si="5"/>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7"/>
        <v/>
      </c>
      <c r="E115" s="79" t="str">
        <f t="shared" si="5"/>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7"/>
        <v/>
      </c>
      <c r="E116" s="79" t="str">
        <f t="shared" si="5"/>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7"/>
        <v/>
      </c>
      <c r="E117" s="79" t="str">
        <f t="shared" si="5"/>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7"/>
        <v/>
      </c>
      <c r="E118" s="79" t="str">
        <f t="shared" si="5"/>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7"/>
        <v/>
      </c>
      <c r="E119" s="79" t="str">
        <f t="shared" si="5"/>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7"/>
        <v/>
      </c>
      <c r="E120" s="79" t="str">
        <f t="shared" si="5"/>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7"/>
        <v/>
      </c>
      <c r="E121" s="79" t="str">
        <f t="shared" si="5"/>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7"/>
        <v/>
      </c>
      <c r="E122" s="79" t="str">
        <f t="shared" si="5"/>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7"/>
        <v/>
      </c>
      <c r="E123" s="79" t="str">
        <f t="shared" si="5"/>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7"/>
        <v/>
      </c>
      <c r="E124" s="79" t="str">
        <f t="shared" si="5"/>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7"/>
        <v/>
      </c>
      <c r="E125" s="79" t="str">
        <f t="shared" si="5"/>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7"/>
        <v/>
      </c>
      <c r="E126" s="79" t="str">
        <f t="shared" si="5"/>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7"/>
        <v/>
      </c>
      <c r="E127" s="79" t="str">
        <f t="shared" si="5"/>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7"/>
        <v/>
      </c>
      <c r="E128" s="79" t="str">
        <f t="shared" si="5"/>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7"/>
        <v/>
      </c>
      <c r="E129" s="79" t="str">
        <f t="shared" si="5"/>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5" zoomScaleNormal="85" workbookViewId="0"/>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266</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266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37"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ref="D38:D53" si="2">IF(AND(B38&lt;&gt;"",C38&lt;&gt;""),"N/T","")</f>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2"/>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2"/>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2"/>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2"/>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2"/>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2"/>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2"/>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2"/>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2"/>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2"/>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2"/>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2"/>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2"/>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2"/>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2"/>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104</v>
      </c>
      <c r="E57" s="79" t="str">
        <f t="shared" ref="E57:E91" si="3">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3"/>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3"/>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3"/>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3"/>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104</v>
      </c>
      <c r="E62" s="79" t="str">
        <f t="shared" si="3"/>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3"/>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3"/>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3"/>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3"/>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3"/>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3"/>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3"/>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3"/>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75" si="4">IF(AND(B71&lt;&gt;"",C71&lt;&gt;""),"N/T","")</f>
        <v/>
      </c>
      <c r="E71" s="79" t="str">
        <f t="shared" si="3"/>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4"/>
        <v/>
      </c>
      <c r="E72" s="79" t="str">
        <f t="shared" si="3"/>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4"/>
        <v/>
      </c>
      <c r="E73" s="79" t="str">
        <f t="shared" si="3"/>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4"/>
        <v/>
      </c>
      <c r="E74" s="79" t="str">
        <f t="shared" si="3"/>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4"/>
        <v/>
      </c>
      <c r="E75" s="79" t="str">
        <f t="shared" si="3"/>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ref="D76:D91" si="5">IF(AND(B76&lt;&gt;"",C76&lt;&gt;""),"N/T","")</f>
        <v/>
      </c>
      <c r="E76" s="79" t="str">
        <f t="shared" si="3"/>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5"/>
        <v/>
      </c>
      <c r="E77" s="79" t="str">
        <f t="shared" si="3"/>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5"/>
        <v/>
      </c>
      <c r="E78" s="79" t="str">
        <f t="shared" si="3"/>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5"/>
        <v/>
      </c>
      <c r="E79" s="79" t="str">
        <f t="shared" si="3"/>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5"/>
        <v/>
      </c>
      <c r="E80" s="79" t="str">
        <f t="shared" si="3"/>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5"/>
        <v/>
      </c>
      <c r="E81" s="79" t="str">
        <f t="shared" si="3"/>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5"/>
        <v/>
      </c>
      <c r="E82" s="79" t="str">
        <f t="shared" si="3"/>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5"/>
        <v/>
      </c>
      <c r="E83" s="79" t="str">
        <f t="shared" si="3"/>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5"/>
        <v/>
      </c>
      <c r="E84" s="79" t="str">
        <f t="shared" si="3"/>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5"/>
        <v/>
      </c>
      <c r="E85" s="79" t="str">
        <f t="shared" si="3"/>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5"/>
        <v/>
      </c>
      <c r="E86" s="79" t="str">
        <f t="shared" si="3"/>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5"/>
        <v/>
      </c>
      <c r="E87" s="79" t="str">
        <f t="shared" si="3"/>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5"/>
        <v/>
      </c>
      <c r="E88" s="79" t="str">
        <f t="shared" si="3"/>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5"/>
        <v/>
      </c>
      <c r="E89" s="79" t="str">
        <f t="shared" si="3"/>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5"/>
        <v/>
      </c>
      <c r="E90" s="79" t="str">
        <f t="shared" si="3"/>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5"/>
        <v/>
      </c>
      <c r="E91" s="79" t="str">
        <f t="shared" si="3"/>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104</v>
      </c>
      <c r="E95" s="79" t="str">
        <f t="shared" ref="E95:E129" si="6">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6"/>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6"/>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6"/>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6"/>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104</v>
      </c>
      <c r="E100" s="79" t="str">
        <f t="shared" si="6"/>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6"/>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6"/>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6"/>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6"/>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6"/>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6"/>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6"/>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6"/>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13" si="7">IF(AND(B109&lt;&gt;"",C109&lt;&gt;""),"N/T","")</f>
        <v/>
      </c>
      <c r="E109" s="79" t="str">
        <f t="shared" si="6"/>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7"/>
        <v/>
      </c>
      <c r="E110" s="79" t="str">
        <f t="shared" si="6"/>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7"/>
        <v/>
      </c>
      <c r="E111" s="79" t="str">
        <f t="shared" si="6"/>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7"/>
        <v/>
      </c>
      <c r="E112" s="79" t="str">
        <f t="shared" si="6"/>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7"/>
        <v/>
      </c>
      <c r="E113" s="79" t="str">
        <f t="shared" si="6"/>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ref="D114:D129" si="8">IF(AND(B114&lt;&gt;"",C114&lt;&gt;""),"N/T","")</f>
        <v/>
      </c>
      <c r="E114" s="79" t="str">
        <f t="shared" si="6"/>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8"/>
        <v/>
      </c>
      <c r="E115" s="79" t="str">
        <f t="shared" si="6"/>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8"/>
        <v/>
      </c>
      <c r="E116" s="79" t="str">
        <f t="shared" si="6"/>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8"/>
        <v/>
      </c>
      <c r="E117" s="79" t="str">
        <f t="shared" si="6"/>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8"/>
        <v/>
      </c>
      <c r="E118" s="79" t="str">
        <f t="shared" si="6"/>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8"/>
        <v/>
      </c>
      <c r="E119" s="79" t="str">
        <f t="shared" si="6"/>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8"/>
        <v/>
      </c>
      <c r="E120" s="79" t="str">
        <f t="shared" si="6"/>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8"/>
        <v/>
      </c>
      <c r="E121" s="79" t="str">
        <f t="shared" si="6"/>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8"/>
        <v/>
      </c>
      <c r="E122" s="79" t="str">
        <f t="shared" si="6"/>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8"/>
        <v/>
      </c>
      <c r="E123" s="79" t="str">
        <f t="shared" si="6"/>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8"/>
        <v/>
      </c>
      <c r="E124" s="79" t="str">
        <f t="shared" si="6"/>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8"/>
        <v/>
      </c>
      <c r="E125" s="79" t="str">
        <f t="shared" si="6"/>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8"/>
        <v/>
      </c>
      <c r="E126" s="79" t="str">
        <f t="shared" si="6"/>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8"/>
        <v/>
      </c>
      <c r="E127" s="79" t="str">
        <f t="shared" si="6"/>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8"/>
        <v/>
      </c>
      <c r="E128" s="79" t="str">
        <f t="shared" si="6"/>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8"/>
        <v/>
      </c>
      <c r="E129" s="79" t="str">
        <f t="shared" si="6"/>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104</v>
      </c>
      <c r="E133" s="79" t="str">
        <f t="shared" ref="E133:E167" si="9">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9"/>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9"/>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9"/>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9"/>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104</v>
      </c>
      <c r="E138" s="79" t="str">
        <f t="shared" si="9"/>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9"/>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9"/>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9"/>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9"/>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9"/>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9"/>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9"/>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9"/>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51" si="10">IF(AND(B147&lt;&gt;"",C147&lt;&gt;""),"N/T","")</f>
        <v/>
      </c>
      <c r="E147" s="79" t="str">
        <f t="shared" si="9"/>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10"/>
        <v/>
      </c>
      <c r="E148" s="79" t="str">
        <f t="shared" si="9"/>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10"/>
        <v/>
      </c>
      <c r="E149" s="79" t="str">
        <f t="shared" si="9"/>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10"/>
        <v/>
      </c>
      <c r="E150" s="79" t="str">
        <f t="shared" si="9"/>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10"/>
        <v/>
      </c>
      <c r="E151" s="79" t="str">
        <f t="shared" si="9"/>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ref="D152:D167" si="11">IF(AND(B152&lt;&gt;"",C152&lt;&gt;""),"N/T","")</f>
        <v/>
      </c>
      <c r="E152" s="79" t="str">
        <f t="shared" si="9"/>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11"/>
        <v/>
      </c>
      <c r="E153" s="79" t="str">
        <f t="shared" si="9"/>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11"/>
        <v/>
      </c>
      <c r="E154" s="79" t="str">
        <f t="shared" si="9"/>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11"/>
        <v/>
      </c>
      <c r="E155" s="79" t="str">
        <f t="shared" si="9"/>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11"/>
        <v/>
      </c>
      <c r="E156" s="79" t="str">
        <f t="shared" si="9"/>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11"/>
        <v/>
      </c>
      <c r="E157" s="79" t="str">
        <f t="shared" si="9"/>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11"/>
        <v/>
      </c>
      <c r="E158" s="79" t="str">
        <f t="shared" si="9"/>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11"/>
        <v/>
      </c>
      <c r="E159" s="79" t="str">
        <f t="shared" si="9"/>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11"/>
        <v/>
      </c>
      <c r="E160" s="79" t="str">
        <f t="shared" si="9"/>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11"/>
        <v/>
      </c>
      <c r="E161" s="79" t="str">
        <f t="shared" si="9"/>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11"/>
        <v/>
      </c>
      <c r="E162" s="79" t="str">
        <f t="shared" si="9"/>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11"/>
        <v/>
      </c>
      <c r="E163" s="79" t="str">
        <f t="shared" si="9"/>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11"/>
        <v/>
      </c>
      <c r="E164" s="79" t="str">
        <f t="shared" si="9"/>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11"/>
        <v/>
      </c>
      <c r="E165" s="79" t="str">
        <f t="shared" si="9"/>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11"/>
        <v/>
      </c>
      <c r="E166" s="79" t="str">
        <f t="shared" si="9"/>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11"/>
        <v/>
      </c>
      <c r="E167" s="79" t="str">
        <f t="shared" si="9"/>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12">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12"/>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12"/>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12"/>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12"/>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12"/>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12"/>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12"/>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12"/>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12"/>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12"/>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12"/>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12"/>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12"/>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189" si="13">IF(AND(B185&lt;&gt;"",C185&lt;&gt;""),"N/T","")</f>
        <v/>
      </c>
      <c r="E185" s="79" t="str">
        <f t="shared" si="12"/>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13"/>
        <v/>
      </c>
      <c r="E186" s="79" t="str">
        <f t="shared" si="12"/>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13"/>
        <v/>
      </c>
      <c r="E187" s="79" t="str">
        <f t="shared" si="12"/>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13"/>
        <v/>
      </c>
      <c r="E188" s="79" t="str">
        <f t="shared" si="12"/>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13"/>
        <v/>
      </c>
      <c r="E189" s="79" t="str">
        <f t="shared" si="12"/>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ref="D190:D205" si="14">IF(AND(B190&lt;&gt;"",C190&lt;&gt;""),"N/T","")</f>
        <v/>
      </c>
      <c r="E190" s="79" t="str">
        <f t="shared" si="12"/>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14"/>
        <v/>
      </c>
      <c r="E191" s="79" t="str">
        <f t="shared" si="12"/>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14"/>
        <v/>
      </c>
      <c r="E192" s="79" t="str">
        <f t="shared" si="12"/>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14"/>
        <v/>
      </c>
      <c r="E193" s="79" t="str">
        <f t="shared" si="12"/>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14"/>
        <v/>
      </c>
      <c r="E194" s="79" t="str">
        <f t="shared" si="12"/>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14"/>
        <v/>
      </c>
      <c r="E195" s="79" t="str">
        <f t="shared" si="12"/>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14"/>
        <v/>
      </c>
      <c r="E196" s="79" t="str">
        <f t="shared" si="12"/>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14"/>
        <v/>
      </c>
      <c r="E197" s="79" t="str">
        <f t="shared" si="12"/>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14"/>
        <v/>
      </c>
      <c r="E198" s="79" t="str">
        <f t="shared" si="12"/>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14"/>
        <v/>
      </c>
      <c r="E199" s="79" t="str">
        <f t="shared" si="12"/>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14"/>
        <v/>
      </c>
      <c r="E200" s="79" t="str">
        <f t="shared" si="12"/>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14"/>
        <v/>
      </c>
      <c r="E201" s="79" t="str">
        <f t="shared" si="12"/>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14"/>
        <v/>
      </c>
      <c r="E202" s="79" t="str">
        <f t="shared" si="12"/>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14"/>
        <v/>
      </c>
      <c r="E203" s="79" t="str">
        <f t="shared" si="12"/>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14"/>
        <v/>
      </c>
      <c r="E204" s="79" t="str">
        <f t="shared" si="12"/>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14"/>
        <v/>
      </c>
      <c r="E205" s="79" t="str">
        <f t="shared" si="12"/>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104</v>
      </c>
      <c r="E209" s="79" t="str">
        <f t="shared" ref="E209:E243" si="15">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5"/>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104</v>
      </c>
      <c r="E211" s="79" t="str">
        <f t="shared" si="15"/>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104</v>
      </c>
      <c r="E212" s="79" t="str">
        <f t="shared" si="15"/>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104</v>
      </c>
      <c r="E213" s="79" t="str">
        <f t="shared" si="15"/>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104</v>
      </c>
      <c r="E214" s="79" t="str">
        <f t="shared" si="15"/>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104</v>
      </c>
      <c r="E215" s="79" t="str">
        <f t="shared" si="15"/>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104</v>
      </c>
      <c r="E216" s="79" t="str">
        <f t="shared" si="15"/>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104</v>
      </c>
      <c r="E217" s="79" t="str">
        <f t="shared" si="15"/>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104</v>
      </c>
      <c r="E218" s="79" t="str">
        <f t="shared" si="15"/>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104</v>
      </c>
      <c r="E219" s="79" t="str">
        <f t="shared" si="15"/>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104</v>
      </c>
      <c r="E220" s="79" t="str">
        <f t="shared" si="15"/>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104</v>
      </c>
      <c r="E221" s="79" t="str">
        <f t="shared" si="15"/>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104</v>
      </c>
      <c r="E222" s="79" t="str">
        <f t="shared" si="15"/>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27" si="16">IF(AND(B223&lt;&gt;"",C223&lt;&gt;""),"N/T","")</f>
        <v/>
      </c>
      <c r="E223" s="79" t="str">
        <f t="shared" si="15"/>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6"/>
        <v/>
      </c>
      <c r="E224" s="79" t="str">
        <f t="shared" si="15"/>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6"/>
        <v/>
      </c>
      <c r="E225" s="79" t="str">
        <f t="shared" si="15"/>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6"/>
        <v/>
      </c>
      <c r="E226" s="79" t="str">
        <f t="shared" si="15"/>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6"/>
        <v/>
      </c>
      <c r="E227" s="79" t="str">
        <f t="shared" si="15"/>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ref="D228:D243" si="17">IF(AND(B228&lt;&gt;"",C228&lt;&gt;""),"N/T","")</f>
        <v/>
      </c>
      <c r="E228" s="79" t="str">
        <f t="shared" si="15"/>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7"/>
        <v/>
      </c>
      <c r="E229" s="79" t="str">
        <f t="shared" si="15"/>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7"/>
        <v/>
      </c>
      <c r="E230" s="79" t="str">
        <f t="shared" si="15"/>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7"/>
        <v/>
      </c>
      <c r="E231" s="79" t="str">
        <f t="shared" si="15"/>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7"/>
        <v/>
      </c>
      <c r="E232" s="79" t="str">
        <f t="shared" si="15"/>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7"/>
        <v/>
      </c>
      <c r="E233" s="79" t="str">
        <f t="shared" si="15"/>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7"/>
        <v/>
      </c>
      <c r="E234" s="79" t="str">
        <f t="shared" si="15"/>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7"/>
        <v/>
      </c>
      <c r="E235" s="79" t="str">
        <f t="shared" si="15"/>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7"/>
        <v/>
      </c>
      <c r="E236" s="79" t="str">
        <f t="shared" si="15"/>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7"/>
        <v/>
      </c>
      <c r="E237" s="79" t="str">
        <f t="shared" si="15"/>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7"/>
        <v/>
      </c>
      <c r="E238" s="79" t="str">
        <f t="shared" si="15"/>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7"/>
        <v/>
      </c>
      <c r="E239" s="79" t="str">
        <f t="shared" si="15"/>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7"/>
        <v/>
      </c>
      <c r="E240" s="79" t="str">
        <f t="shared" si="15"/>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7"/>
        <v/>
      </c>
      <c r="E241" s="79" t="str">
        <f t="shared" si="15"/>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7"/>
        <v/>
      </c>
      <c r="E242" s="79" t="str">
        <f t="shared" si="15"/>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7"/>
        <v/>
      </c>
      <c r="E243" s="79" t="str">
        <f t="shared" si="15"/>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https://marpa.madrid/</v>
      </c>
      <c r="D247" s="99" t="s">
        <v>104</v>
      </c>
      <c r="E247" s="79" t="str">
        <f t="shared" ref="E247:E281" si="18">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104</v>
      </c>
      <c r="E248" s="79" t="str">
        <f t="shared" si="18"/>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Visita accesible</v>
      </c>
      <c r="C249" s="85" t="str" cm="1">
        <f t="array" ref="C249">IFERROR(INDEX('03.Muestra'!$F$8:$F$42,SMALL(IF("Página Web"='03.Muestra'!$D$8:$D$42,ROW('03.Muestra'!$F$8:$F$42)-MIN(ROW('03.Muestra'!$D$8:$D$42))+1,""),ROW()-246)),"")</f>
        <v>https://marpa.madrid/visita/visita-accesible</v>
      </c>
      <c r="D249" s="99" t="s">
        <v>104</v>
      </c>
      <c r="E249" s="79" t="str">
        <f t="shared" si="18"/>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Historia y sedes</v>
      </c>
      <c r="C250" s="85" t="str" cm="1">
        <f t="array" ref="C250">IFERROR(INDEX('03.Muestra'!$F$8:$F$42,SMALL(IF("Página Web"='03.Muestra'!$D$8:$D$42,ROW('03.Muestra'!$F$8:$F$42)-MIN(ROW('03.Muestra'!$D$8:$D$42))+1,""),ROW()-246)),"")</f>
        <v>https://marpa.madrid/historia-y-sedes</v>
      </c>
      <c r="D250" s="99" t="s">
        <v>104</v>
      </c>
      <c r="E250" s="79" t="str">
        <f t="shared" si="18"/>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Temporales</v>
      </c>
      <c r="C251" s="85" t="str" cm="1">
        <f t="array" ref="C251">IFERROR(INDEX('03.Muestra'!$F$8:$F$42,SMALL(IF("Página Web"='03.Muestra'!$D$8:$D$42,ROW('03.Muestra'!$F$8:$F$42)-MIN(ROW('03.Muestra'!$D$8:$D$42))+1,""),ROW()-246)),"")</f>
        <v>https://marpa.madrid/actividades/exposiciones-temporales</v>
      </c>
      <c r="D251" s="99" t="s">
        <v>104</v>
      </c>
      <c r="E251" s="79" t="str">
        <f t="shared" si="18"/>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Multimedia</v>
      </c>
      <c r="C252" s="85" t="str" cm="1">
        <f t="array" ref="C252">IFERROR(INDEX('03.Muestra'!$F$8:$F$42,SMALL(IF("Página Web"='03.Muestra'!$D$8:$D$42,ROW('03.Muestra'!$F$8:$F$42)-MIN(ROW('03.Muestra'!$D$8:$D$42))+1,""),ROW()-246)),"")</f>
        <v>https://marpa.madrid/actividades/multimedia</v>
      </c>
      <c r="D252" s="99" t="s">
        <v>104</v>
      </c>
      <c r="E252" s="79" t="str">
        <f t="shared" si="18"/>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Permanente</v>
      </c>
      <c r="C253" s="85" t="str" cm="1">
        <f t="array" ref="C253">IFERROR(INDEX('03.Muestra'!$F$8:$F$42,SMALL(IF("Página Web"='03.Muestra'!$D$8:$D$42,ROW('03.Muestra'!$F$8:$F$42)-MIN(ROW('03.Muestra'!$D$8:$D$42))+1,""),ROW()-246)),"")</f>
        <v>https://marpa.madrid/exposicion-permanente</v>
      </c>
      <c r="D253" s="99" t="s">
        <v>104</v>
      </c>
      <c r="E253" s="79" t="str">
        <f t="shared" si="18"/>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https://marpa.madrid/investigacion/biblioteca-emeterio-cuadrado</v>
      </c>
      <c r="D254" s="99" t="s">
        <v>104</v>
      </c>
      <c r="E254" s="79" t="str">
        <f t="shared" si="18"/>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Publicaciones</v>
      </c>
      <c r="C255" s="85" t="str" cm="1">
        <f t="array" ref="C255">IFERROR(INDEX('03.Muestra'!$F$8:$F$42,SMALL(IF("Página Web"='03.Muestra'!$D$8:$D$42,ROW('03.Muestra'!$F$8:$F$42)-MIN(ROW('03.Muestra'!$D$8:$D$42))+1,""),ROW()-246)),"")</f>
        <v>https://marpa.madrid/investigacion/publicaciones</v>
      </c>
      <c r="D255" s="99" t="s">
        <v>104</v>
      </c>
      <c r="E255" s="79" t="str">
        <f t="shared" si="18"/>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del sitio</v>
      </c>
      <c r="C256" s="85" t="str" cm="1">
        <f t="array" ref="C256">IFERROR(INDEX('03.Muestra'!$F$8:$F$42,SMALL(IF("Página Web"='03.Muestra'!$D$8:$D$42,ROW('03.Muestra'!$F$8:$F$42)-MIN(ROW('03.Muestra'!$D$8:$D$42))+1,""),ROW()-246)),"")</f>
        <v>https://marpa.madrid/sitemap</v>
      </c>
      <c r="D256" s="99" t="s">
        <v>104</v>
      </c>
      <c r="E256" s="79" t="str">
        <f t="shared" si="18"/>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https://marpa.madrid/aviso-legal</v>
      </c>
      <c r="D257" s="99" t="s">
        <v>104</v>
      </c>
      <c r="E257" s="79" t="str">
        <f t="shared" si="18"/>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Protección de datos</v>
      </c>
      <c r="C258" s="85" t="str" cm="1">
        <f t="array" ref="C258">IFERROR(INDEX('03.Muestra'!$F$8:$F$42,SMALL(IF("Página Web"='03.Muestra'!$D$8:$D$42,ROW('03.Muestra'!$F$8:$F$42)-MIN(ROW('03.Muestra'!$D$8:$D$42))+1,""),ROW()-246)),"")</f>
        <v>https://marpa.madrid/proteccion-de-datos</v>
      </c>
      <c r="D258" s="99" t="s">
        <v>104</v>
      </c>
      <c r="E258" s="79" t="str">
        <f t="shared" si="18"/>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https://marpa.madrid/accesibilidad</v>
      </c>
      <c r="D259" s="99" t="s">
        <v>104</v>
      </c>
      <c r="E259" s="79" t="str">
        <f t="shared" si="18"/>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Buscador</v>
      </c>
      <c r="C260" s="85" t="str" cm="1">
        <f t="array" ref="C260">IFERROR(INDEX('03.Muestra'!$F$8:$F$42,SMALL(IF("Página Web"='03.Muestra'!$D$8:$D$42,ROW('03.Muestra'!$F$8:$F$42)-MIN(ROW('03.Muestra'!$D$8:$D$42))+1,""),ROW()-246)),"")</f>
        <v>https://marpa.madrid/buscador?query=grecia</v>
      </c>
      <c r="D260" s="99" t="s">
        <v>104</v>
      </c>
      <c r="E260" s="79" t="str">
        <f t="shared" si="18"/>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65" si="19">IF(AND(B261&lt;&gt;"",C261&lt;&gt;""),"N/T","")</f>
        <v/>
      </c>
      <c r="E261" s="79" t="str">
        <f t="shared" si="18"/>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9"/>
        <v/>
      </c>
      <c r="E262" s="79" t="str">
        <f t="shared" si="18"/>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9"/>
        <v/>
      </c>
      <c r="E263" s="79" t="str">
        <f t="shared" si="18"/>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9"/>
        <v/>
      </c>
      <c r="E264" s="79" t="str">
        <f t="shared" si="18"/>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9"/>
        <v/>
      </c>
      <c r="E265" s="79" t="str">
        <f t="shared" si="18"/>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ref="D266:D281" si="20">IF(AND(B266&lt;&gt;"",C266&lt;&gt;""),"N/T","")</f>
        <v/>
      </c>
      <c r="E266" s="79" t="str">
        <f t="shared" si="18"/>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20"/>
        <v/>
      </c>
      <c r="E267" s="79" t="str">
        <f t="shared" si="18"/>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20"/>
        <v/>
      </c>
      <c r="E268" s="79" t="str">
        <f t="shared" si="18"/>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20"/>
        <v/>
      </c>
      <c r="E269" s="79" t="str">
        <f t="shared" si="18"/>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20"/>
        <v/>
      </c>
      <c r="E270" s="79" t="str">
        <f t="shared" si="18"/>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20"/>
        <v/>
      </c>
      <c r="E271" s="79" t="str">
        <f t="shared" si="18"/>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20"/>
        <v/>
      </c>
      <c r="E272" s="79" t="str">
        <f t="shared" si="18"/>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20"/>
        <v/>
      </c>
      <c r="E273" s="79" t="str">
        <f t="shared" si="18"/>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20"/>
        <v/>
      </c>
      <c r="E274" s="79" t="str">
        <f t="shared" si="18"/>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20"/>
        <v/>
      </c>
      <c r="E275" s="79" t="str">
        <f t="shared" si="18"/>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20"/>
        <v/>
      </c>
      <c r="E276" s="79" t="str">
        <f t="shared" si="18"/>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20"/>
        <v/>
      </c>
      <c r="E277" s="79" t="str">
        <f t="shared" si="18"/>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20"/>
        <v/>
      </c>
      <c r="E278" s="79" t="str">
        <f t="shared" si="18"/>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20"/>
        <v/>
      </c>
      <c r="E279" s="79" t="str">
        <f t="shared" si="18"/>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20"/>
        <v/>
      </c>
      <c r="E280" s="79" t="str">
        <f t="shared" si="18"/>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20"/>
        <v/>
      </c>
      <c r="E281" s="79" t="str">
        <f t="shared" si="18"/>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https://marpa.madrid/</v>
      </c>
      <c r="D285" s="99" t="s">
        <v>104</v>
      </c>
      <c r="E285" s="79" t="str">
        <f t="shared" ref="E285:E319" si="21">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104</v>
      </c>
      <c r="E286" s="79" t="str">
        <f t="shared" si="21"/>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Visita accesible</v>
      </c>
      <c r="C287" s="85" t="str" cm="1">
        <f t="array" ref="C287">IFERROR(INDEX('03.Muestra'!$F$8:$F$42,SMALL(IF("Página Web"='03.Muestra'!$D$8:$D$42,ROW('03.Muestra'!$F$8:$F$42)-MIN(ROW('03.Muestra'!$D$8:$D$42))+1,""),ROW()-284)),"")</f>
        <v>https://marpa.madrid/visita/visita-accesible</v>
      </c>
      <c r="D287" s="99" t="s">
        <v>104</v>
      </c>
      <c r="E287" s="79" t="str">
        <f t="shared" si="21"/>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Historia y sedes</v>
      </c>
      <c r="C288" s="85" t="str" cm="1">
        <f t="array" ref="C288">IFERROR(INDEX('03.Muestra'!$F$8:$F$42,SMALL(IF("Página Web"='03.Muestra'!$D$8:$D$42,ROW('03.Muestra'!$F$8:$F$42)-MIN(ROW('03.Muestra'!$D$8:$D$42))+1,""),ROW()-284)),"")</f>
        <v>https://marpa.madrid/historia-y-sedes</v>
      </c>
      <c r="D288" s="99" t="s">
        <v>104</v>
      </c>
      <c r="E288" s="79" t="str">
        <f t="shared" si="21"/>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Temporales</v>
      </c>
      <c r="C289" s="85" t="str" cm="1">
        <f t="array" ref="C289">IFERROR(INDEX('03.Muestra'!$F$8:$F$42,SMALL(IF("Página Web"='03.Muestra'!$D$8:$D$42,ROW('03.Muestra'!$F$8:$F$42)-MIN(ROW('03.Muestra'!$D$8:$D$42))+1,""),ROW()-284)),"")</f>
        <v>https://marpa.madrid/actividades/exposiciones-temporales</v>
      </c>
      <c r="D289" s="99" t="s">
        <v>104</v>
      </c>
      <c r="E289" s="79" t="str">
        <f t="shared" si="21"/>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Multimedia</v>
      </c>
      <c r="C290" s="85" t="str" cm="1">
        <f t="array" ref="C290">IFERROR(INDEX('03.Muestra'!$F$8:$F$42,SMALL(IF("Página Web"='03.Muestra'!$D$8:$D$42,ROW('03.Muestra'!$F$8:$F$42)-MIN(ROW('03.Muestra'!$D$8:$D$42))+1,""),ROW()-284)),"")</f>
        <v>https://marpa.madrid/actividades/multimedia</v>
      </c>
      <c r="D290" s="99" t="s">
        <v>104</v>
      </c>
      <c r="E290" s="79" t="str">
        <f t="shared" si="21"/>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Permanente</v>
      </c>
      <c r="C291" s="85" t="str" cm="1">
        <f t="array" ref="C291">IFERROR(INDEX('03.Muestra'!$F$8:$F$42,SMALL(IF("Página Web"='03.Muestra'!$D$8:$D$42,ROW('03.Muestra'!$F$8:$F$42)-MIN(ROW('03.Muestra'!$D$8:$D$42))+1,""),ROW()-284)),"")</f>
        <v>https://marpa.madrid/exposicion-permanente</v>
      </c>
      <c r="D291" s="99" t="s">
        <v>104</v>
      </c>
      <c r="E291" s="79" t="str">
        <f t="shared" si="21"/>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https://marpa.madrid/investigacion/biblioteca-emeterio-cuadrado</v>
      </c>
      <c r="D292" s="99" t="s">
        <v>104</v>
      </c>
      <c r="E292" s="79" t="str">
        <f t="shared" si="21"/>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Publicaciones</v>
      </c>
      <c r="C293" s="85" t="str" cm="1">
        <f t="array" ref="C293">IFERROR(INDEX('03.Muestra'!$F$8:$F$42,SMALL(IF("Página Web"='03.Muestra'!$D$8:$D$42,ROW('03.Muestra'!$F$8:$F$42)-MIN(ROW('03.Muestra'!$D$8:$D$42))+1,""),ROW()-284)),"")</f>
        <v>https://marpa.madrid/investigacion/publicaciones</v>
      </c>
      <c r="D293" s="99" t="s">
        <v>104</v>
      </c>
      <c r="E293" s="79" t="str">
        <f t="shared" si="21"/>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del sitio</v>
      </c>
      <c r="C294" s="85" t="str" cm="1">
        <f t="array" ref="C294">IFERROR(INDEX('03.Muestra'!$F$8:$F$42,SMALL(IF("Página Web"='03.Muestra'!$D$8:$D$42,ROW('03.Muestra'!$F$8:$F$42)-MIN(ROW('03.Muestra'!$D$8:$D$42))+1,""),ROW()-284)),"")</f>
        <v>https://marpa.madrid/sitemap</v>
      </c>
      <c r="D294" s="99" t="s">
        <v>104</v>
      </c>
      <c r="E294" s="79" t="str">
        <f t="shared" si="21"/>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https://marpa.madrid/aviso-legal</v>
      </c>
      <c r="D295" s="99" t="s">
        <v>104</v>
      </c>
      <c r="E295" s="79" t="str">
        <f t="shared" si="21"/>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Protección de datos</v>
      </c>
      <c r="C296" s="85" t="str" cm="1">
        <f t="array" ref="C296">IFERROR(INDEX('03.Muestra'!$F$8:$F$42,SMALL(IF("Página Web"='03.Muestra'!$D$8:$D$42,ROW('03.Muestra'!$F$8:$F$42)-MIN(ROW('03.Muestra'!$D$8:$D$42))+1,""),ROW()-284)),"")</f>
        <v>https://marpa.madrid/proteccion-de-datos</v>
      </c>
      <c r="D296" s="99" t="s">
        <v>104</v>
      </c>
      <c r="E296" s="79" t="str">
        <f t="shared" si="21"/>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https://marpa.madrid/accesibilidad</v>
      </c>
      <c r="D297" s="99" t="s">
        <v>104</v>
      </c>
      <c r="E297" s="79" t="str">
        <f t="shared" si="21"/>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Buscador</v>
      </c>
      <c r="C298" s="85" t="str" cm="1">
        <f t="array" ref="C298">IFERROR(INDEX('03.Muestra'!$F$8:$F$42,SMALL(IF("Página Web"='03.Muestra'!$D$8:$D$42,ROW('03.Muestra'!$F$8:$F$42)-MIN(ROW('03.Muestra'!$D$8:$D$42))+1,""),ROW()-284)),"")</f>
        <v>https://marpa.madrid/buscador?query=grecia</v>
      </c>
      <c r="D298" s="99" t="s">
        <v>104</v>
      </c>
      <c r="E298" s="79" t="str">
        <f t="shared" si="21"/>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03" si="22">IF(AND(B299&lt;&gt;"",C299&lt;&gt;""),"N/T","")</f>
        <v/>
      </c>
      <c r="E299" s="79" t="str">
        <f t="shared" si="21"/>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22"/>
        <v/>
      </c>
      <c r="E300" s="79" t="str">
        <f t="shared" si="21"/>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22"/>
        <v/>
      </c>
      <c r="E301" s="79" t="str">
        <f t="shared" si="21"/>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22"/>
        <v/>
      </c>
      <c r="E302" s="79" t="str">
        <f t="shared" si="21"/>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22"/>
        <v/>
      </c>
      <c r="E303" s="79" t="str">
        <f t="shared" si="21"/>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ref="D304:D319" si="23">IF(AND(B304&lt;&gt;"",C304&lt;&gt;""),"N/T","")</f>
        <v/>
      </c>
      <c r="E304" s="79" t="str">
        <f t="shared" si="21"/>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23"/>
        <v/>
      </c>
      <c r="E305" s="79" t="str">
        <f t="shared" si="21"/>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23"/>
        <v/>
      </c>
      <c r="E306" s="79" t="str">
        <f t="shared" si="21"/>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23"/>
        <v/>
      </c>
      <c r="E307" s="79" t="str">
        <f t="shared" si="21"/>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23"/>
        <v/>
      </c>
      <c r="E308" s="79" t="str">
        <f t="shared" si="21"/>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23"/>
        <v/>
      </c>
      <c r="E309" s="79" t="str">
        <f t="shared" si="21"/>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23"/>
        <v/>
      </c>
      <c r="E310" s="79" t="str">
        <f t="shared" si="21"/>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23"/>
        <v/>
      </c>
      <c r="E311" s="79" t="str">
        <f t="shared" si="21"/>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23"/>
        <v/>
      </c>
      <c r="E312" s="79" t="str">
        <f t="shared" si="21"/>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23"/>
        <v/>
      </c>
      <c r="E313" s="79" t="str">
        <f t="shared" si="21"/>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23"/>
        <v/>
      </c>
      <c r="E314" s="79" t="str">
        <f t="shared" si="21"/>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23"/>
        <v/>
      </c>
      <c r="E315" s="79" t="str">
        <f t="shared" si="21"/>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23"/>
        <v/>
      </c>
      <c r="E316" s="79" t="str">
        <f t="shared" si="21"/>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23"/>
        <v/>
      </c>
      <c r="E317" s="79" t="str">
        <f t="shared" si="21"/>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23"/>
        <v/>
      </c>
      <c r="E318" s="79" t="str">
        <f t="shared" si="21"/>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23"/>
        <v/>
      </c>
      <c r="E319" s="79" t="str">
        <f t="shared" si="21"/>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https://marpa.madrid/</v>
      </c>
      <c r="D323" s="99" t="s">
        <v>104</v>
      </c>
      <c r="E323" s="79" t="str">
        <f t="shared" ref="E323:E357" si="24">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24"/>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Visita accesible</v>
      </c>
      <c r="C325" s="85" t="str" cm="1">
        <f t="array" ref="C325">IFERROR(INDEX('03.Muestra'!$F$8:$F$42,SMALL(IF("Página Web"='03.Muestra'!$D$8:$D$42,ROW('03.Muestra'!$F$8:$F$42)-MIN(ROW('03.Muestra'!$D$8:$D$42))+1,""),ROW()-322)),"")</f>
        <v>https://marpa.madrid/visita/visita-accesible</v>
      </c>
      <c r="D325" s="99" t="s">
        <v>104</v>
      </c>
      <c r="E325" s="79" t="str">
        <f t="shared" si="24"/>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Historia y sedes</v>
      </c>
      <c r="C326" s="85" t="str" cm="1">
        <f t="array" ref="C326">IFERROR(INDEX('03.Muestra'!$F$8:$F$42,SMALL(IF("Página Web"='03.Muestra'!$D$8:$D$42,ROW('03.Muestra'!$F$8:$F$42)-MIN(ROW('03.Muestra'!$D$8:$D$42))+1,""),ROW()-322)),"")</f>
        <v>https://marpa.madrid/historia-y-sedes</v>
      </c>
      <c r="D326" s="99" t="s">
        <v>104</v>
      </c>
      <c r="E326" s="79" t="str">
        <f t="shared" si="24"/>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Temporales</v>
      </c>
      <c r="C327" s="85" t="str" cm="1">
        <f t="array" ref="C327">IFERROR(INDEX('03.Muestra'!$F$8:$F$42,SMALL(IF("Página Web"='03.Muestra'!$D$8:$D$42,ROW('03.Muestra'!$F$8:$F$42)-MIN(ROW('03.Muestra'!$D$8:$D$42))+1,""),ROW()-322)),"")</f>
        <v>https://marpa.madrid/actividades/exposiciones-temporales</v>
      </c>
      <c r="D327" s="99" t="s">
        <v>104</v>
      </c>
      <c r="E327" s="79" t="str">
        <f t="shared" si="24"/>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Multimedia</v>
      </c>
      <c r="C328" s="85" t="str" cm="1">
        <f t="array" ref="C328">IFERROR(INDEX('03.Muestra'!$F$8:$F$42,SMALL(IF("Página Web"='03.Muestra'!$D$8:$D$42,ROW('03.Muestra'!$F$8:$F$42)-MIN(ROW('03.Muestra'!$D$8:$D$42))+1,""),ROW()-322)),"")</f>
        <v>https://marpa.madrid/actividades/multimedia</v>
      </c>
      <c r="D328" s="99" t="s">
        <v>104</v>
      </c>
      <c r="E328" s="79" t="str">
        <f t="shared" si="24"/>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Permanente</v>
      </c>
      <c r="C329" s="85" t="str" cm="1">
        <f t="array" ref="C329">IFERROR(INDEX('03.Muestra'!$F$8:$F$42,SMALL(IF("Página Web"='03.Muestra'!$D$8:$D$42,ROW('03.Muestra'!$F$8:$F$42)-MIN(ROW('03.Muestra'!$D$8:$D$42))+1,""),ROW()-322)),"")</f>
        <v>https://marpa.madrid/exposicion-permanente</v>
      </c>
      <c r="D329" s="99" t="s">
        <v>104</v>
      </c>
      <c r="E329" s="79" t="str">
        <f t="shared" si="24"/>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https://marpa.madrid/investigacion/biblioteca-emeterio-cuadrado</v>
      </c>
      <c r="D330" s="99" t="s">
        <v>104</v>
      </c>
      <c r="E330" s="79" t="str">
        <f t="shared" si="24"/>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Publicaciones</v>
      </c>
      <c r="C331" s="85" t="str" cm="1">
        <f t="array" ref="C331">IFERROR(INDEX('03.Muestra'!$F$8:$F$42,SMALL(IF("Página Web"='03.Muestra'!$D$8:$D$42,ROW('03.Muestra'!$F$8:$F$42)-MIN(ROW('03.Muestra'!$D$8:$D$42))+1,""),ROW()-322)),"")</f>
        <v>https://marpa.madrid/investigacion/publicaciones</v>
      </c>
      <c r="D331" s="99" t="s">
        <v>104</v>
      </c>
      <c r="E331" s="79" t="str">
        <f t="shared" si="24"/>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del sitio</v>
      </c>
      <c r="C332" s="85" t="str" cm="1">
        <f t="array" ref="C332">IFERROR(INDEX('03.Muestra'!$F$8:$F$42,SMALL(IF("Página Web"='03.Muestra'!$D$8:$D$42,ROW('03.Muestra'!$F$8:$F$42)-MIN(ROW('03.Muestra'!$D$8:$D$42))+1,""),ROW()-322)),"")</f>
        <v>https://marpa.madrid/sitemap</v>
      </c>
      <c r="D332" s="99" t="s">
        <v>104</v>
      </c>
      <c r="E332" s="79" t="str">
        <f t="shared" si="24"/>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https://marpa.madrid/aviso-legal</v>
      </c>
      <c r="D333" s="99" t="s">
        <v>104</v>
      </c>
      <c r="E333" s="79" t="str">
        <f t="shared" si="24"/>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Protección de datos</v>
      </c>
      <c r="C334" s="85" t="str" cm="1">
        <f t="array" ref="C334">IFERROR(INDEX('03.Muestra'!$F$8:$F$42,SMALL(IF("Página Web"='03.Muestra'!$D$8:$D$42,ROW('03.Muestra'!$F$8:$F$42)-MIN(ROW('03.Muestra'!$D$8:$D$42))+1,""),ROW()-322)),"")</f>
        <v>https://marpa.madrid/proteccion-de-datos</v>
      </c>
      <c r="D334" s="99" t="s">
        <v>104</v>
      </c>
      <c r="E334" s="79" t="str">
        <f t="shared" si="24"/>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https://marpa.madrid/accesibilidad</v>
      </c>
      <c r="D335" s="99" t="s">
        <v>104</v>
      </c>
      <c r="E335" s="79" t="str">
        <f t="shared" si="24"/>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Buscador</v>
      </c>
      <c r="C336" s="85" t="str" cm="1">
        <f t="array" ref="C336">IFERROR(INDEX('03.Muestra'!$F$8:$F$42,SMALL(IF("Página Web"='03.Muestra'!$D$8:$D$42,ROW('03.Muestra'!$F$8:$F$42)-MIN(ROW('03.Muestra'!$D$8:$D$42))+1,""),ROW()-322)),"")</f>
        <v>https://marpa.madrid/buscador?query=grecia</v>
      </c>
      <c r="D336" s="99" t="s">
        <v>104</v>
      </c>
      <c r="E336" s="79" t="str">
        <f t="shared" si="24"/>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41" si="25">IF(AND(B337&lt;&gt;"",C337&lt;&gt;""),"N/T","")</f>
        <v/>
      </c>
      <c r="E337" s="79" t="str">
        <f t="shared" si="24"/>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25"/>
        <v/>
      </c>
      <c r="E338" s="79" t="str">
        <f t="shared" si="24"/>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25"/>
        <v/>
      </c>
      <c r="E339" s="79" t="str">
        <f t="shared" si="24"/>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25"/>
        <v/>
      </c>
      <c r="E340" s="79" t="str">
        <f t="shared" si="24"/>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25"/>
        <v/>
      </c>
      <c r="E341" s="79" t="str">
        <f t="shared" si="24"/>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ref="D342:D357" si="26">IF(AND(B342&lt;&gt;"",C342&lt;&gt;""),"N/T","")</f>
        <v/>
      </c>
      <c r="E342" s="79" t="str">
        <f t="shared" si="24"/>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26"/>
        <v/>
      </c>
      <c r="E343" s="79" t="str">
        <f t="shared" si="24"/>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26"/>
        <v/>
      </c>
      <c r="E344" s="79" t="str">
        <f t="shared" si="24"/>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26"/>
        <v/>
      </c>
      <c r="E345" s="79" t="str">
        <f t="shared" si="24"/>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26"/>
        <v/>
      </c>
      <c r="E346" s="79" t="str">
        <f t="shared" si="24"/>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26"/>
        <v/>
      </c>
      <c r="E347" s="79" t="str">
        <f t="shared" si="24"/>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26"/>
        <v/>
      </c>
      <c r="E348" s="79" t="str">
        <f t="shared" si="24"/>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26"/>
        <v/>
      </c>
      <c r="E349" s="79" t="str">
        <f t="shared" si="24"/>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26"/>
        <v/>
      </c>
      <c r="E350" s="79" t="str">
        <f t="shared" si="24"/>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26"/>
        <v/>
      </c>
      <c r="E351" s="79" t="str">
        <f t="shared" si="24"/>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26"/>
        <v/>
      </c>
      <c r="E352" s="79" t="str">
        <f t="shared" si="24"/>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26"/>
        <v/>
      </c>
      <c r="E353" s="79" t="str">
        <f t="shared" si="24"/>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26"/>
        <v/>
      </c>
      <c r="E354" s="79" t="str">
        <f t="shared" si="24"/>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26"/>
        <v/>
      </c>
      <c r="E355" s="79" t="str">
        <f t="shared" si="24"/>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26"/>
        <v/>
      </c>
      <c r="E356" s="79" t="str">
        <f t="shared" si="24"/>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26"/>
        <v/>
      </c>
      <c r="E357" s="79" t="str">
        <f t="shared" si="24"/>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https://marpa.madrid/</v>
      </c>
      <c r="D361" s="99" t="s">
        <v>104</v>
      </c>
      <c r="E361" s="79" t="str">
        <f t="shared" ref="E361:E395" si="27">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Prepara tu visita</v>
      </c>
      <c r="C362" s="85" t="str" cm="1">
        <f t="array" ref="C362">IFERROR(INDEX('03.Muestra'!$F$8:$F$42,SMALL(IF("Página Web"='03.Muestra'!$D$8:$D$42,ROW('03.Muestra'!$F$8:$F$42)-MIN(ROW('03.Muestra'!$D$8:$D$42))+1,""),ROW()-360)),"")</f>
        <v>https://marpa.madrid/prepara-tu-visita</v>
      </c>
      <c r="D362" s="99" t="s">
        <v>104</v>
      </c>
      <c r="E362" s="79" t="str">
        <f t="shared" si="27"/>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Visita accesible</v>
      </c>
      <c r="C363" s="85" t="str" cm="1">
        <f t="array" ref="C363">IFERROR(INDEX('03.Muestra'!$F$8:$F$42,SMALL(IF("Página Web"='03.Muestra'!$D$8:$D$42,ROW('03.Muestra'!$F$8:$F$42)-MIN(ROW('03.Muestra'!$D$8:$D$42))+1,""),ROW()-360)),"")</f>
        <v>https://marpa.madrid/visita/visita-accesible</v>
      </c>
      <c r="D363" s="99" t="s">
        <v>104</v>
      </c>
      <c r="E363" s="79" t="str">
        <f t="shared" si="27"/>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Historia y sedes</v>
      </c>
      <c r="C364" s="85" t="str" cm="1">
        <f t="array" ref="C364">IFERROR(INDEX('03.Muestra'!$F$8:$F$42,SMALL(IF("Página Web"='03.Muestra'!$D$8:$D$42,ROW('03.Muestra'!$F$8:$F$42)-MIN(ROW('03.Muestra'!$D$8:$D$42))+1,""),ROW()-360)),"")</f>
        <v>https://marpa.madrid/historia-y-sedes</v>
      </c>
      <c r="D364" s="99" t="s">
        <v>104</v>
      </c>
      <c r="E364" s="79" t="str">
        <f t="shared" si="27"/>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Temporales</v>
      </c>
      <c r="C365" s="85" t="str" cm="1">
        <f t="array" ref="C365">IFERROR(INDEX('03.Muestra'!$F$8:$F$42,SMALL(IF("Página Web"='03.Muestra'!$D$8:$D$42,ROW('03.Muestra'!$F$8:$F$42)-MIN(ROW('03.Muestra'!$D$8:$D$42))+1,""),ROW()-360)),"")</f>
        <v>https://marpa.madrid/actividades/exposiciones-temporales</v>
      </c>
      <c r="D365" s="99" t="s">
        <v>104</v>
      </c>
      <c r="E365" s="79" t="str">
        <f t="shared" si="27"/>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Multimedia</v>
      </c>
      <c r="C366" s="85" t="str" cm="1">
        <f t="array" ref="C366">IFERROR(INDEX('03.Muestra'!$F$8:$F$42,SMALL(IF("Página Web"='03.Muestra'!$D$8:$D$42,ROW('03.Muestra'!$F$8:$F$42)-MIN(ROW('03.Muestra'!$D$8:$D$42))+1,""),ROW()-360)),"")</f>
        <v>https://marpa.madrid/actividades/multimedia</v>
      </c>
      <c r="D366" s="99" t="s">
        <v>104</v>
      </c>
      <c r="E366" s="79" t="str">
        <f t="shared" si="27"/>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Permanente</v>
      </c>
      <c r="C367" s="85" t="str" cm="1">
        <f t="array" ref="C367">IFERROR(INDEX('03.Muestra'!$F$8:$F$42,SMALL(IF("Página Web"='03.Muestra'!$D$8:$D$42,ROW('03.Muestra'!$F$8:$F$42)-MIN(ROW('03.Muestra'!$D$8:$D$42))+1,""),ROW()-360)),"")</f>
        <v>https://marpa.madrid/exposicion-permanente</v>
      </c>
      <c r="D367" s="99" t="s">
        <v>104</v>
      </c>
      <c r="E367" s="79" t="str">
        <f t="shared" si="27"/>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https://marpa.madrid/investigacion/biblioteca-emeterio-cuadrado</v>
      </c>
      <c r="D368" s="99" t="s">
        <v>104</v>
      </c>
      <c r="E368" s="79" t="str">
        <f t="shared" si="27"/>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Publicaciones</v>
      </c>
      <c r="C369" s="85" t="str" cm="1">
        <f t="array" ref="C369">IFERROR(INDEX('03.Muestra'!$F$8:$F$42,SMALL(IF("Página Web"='03.Muestra'!$D$8:$D$42,ROW('03.Muestra'!$F$8:$F$42)-MIN(ROW('03.Muestra'!$D$8:$D$42))+1,""),ROW()-360)),"")</f>
        <v>https://marpa.madrid/investigacion/publicaciones</v>
      </c>
      <c r="D369" s="99" t="s">
        <v>104</v>
      </c>
      <c r="E369" s="79" t="str">
        <f t="shared" si="27"/>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del sitio</v>
      </c>
      <c r="C370" s="85" t="str" cm="1">
        <f t="array" ref="C370">IFERROR(INDEX('03.Muestra'!$F$8:$F$42,SMALL(IF("Página Web"='03.Muestra'!$D$8:$D$42,ROW('03.Muestra'!$F$8:$F$42)-MIN(ROW('03.Muestra'!$D$8:$D$42))+1,""),ROW()-360)),"")</f>
        <v>https://marpa.madrid/sitemap</v>
      </c>
      <c r="D370" s="99" t="s">
        <v>104</v>
      </c>
      <c r="E370" s="79" t="str">
        <f t="shared" si="27"/>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https://marpa.madrid/aviso-legal</v>
      </c>
      <c r="D371" s="99" t="s">
        <v>104</v>
      </c>
      <c r="E371" s="79" t="str">
        <f t="shared" si="27"/>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Protección de datos</v>
      </c>
      <c r="C372" s="85" t="str" cm="1">
        <f t="array" ref="C372">IFERROR(INDEX('03.Muestra'!$F$8:$F$42,SMALL(IF("Página Web"='03.Muestra'!$D$8:$D$42,ROW('03.Muestra'!$F$8:$F$42)-MIN(ROW('03.Muestra'!$D$8:$D$42))+1,""),ROW()-360)),"")</f>
        <v>https://marpa.madrid/proteccion-de-datos</v>
      </c>
      <c r="D372" s="99" t="s">
        <v>104</v>
      </c>
      <c r="E372" s="79" t="str">
        <f t="shared" si="27"/>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https://marpa.madrid/accesibilidad</v>
      </c>
      <c r="D373" s="99" t="s">
        <v>104</v>
      </c>
      <c r="E373" s="79" t="str">
        <f t="shared" si="27"/>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Buscador</v>
      </c>
      <c r="C374" s="85" t="str" cm="1">
        <f t="array" ref="C374">IFERROR(INDEX('03.Muestra'!$F$8:$F$42,SMALL(IF("Página Web"='03.Muestra'!$D$8:$D$42,ROW('03.Muestra'!$F$8:$F$42)-MIN(ROW('03.Muestra'!$D$8:$D$42))+1,""),ROW()-360)),"")</f>
        <v>https://marpa.madrid/buscador?query=grecia</v>
      </c>
      <c r="D374" s="99" t="s">
        <v>104</v>
      </c>
      <c r="E374" s="79" t="str">
        <f t="shared" si="27"/>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79" si="28">IF(AND(B375&lt;&gt;"",C375&lt;&gt;""),"N/T","")</f>
        <v/>
      </c>
      <c r="E375" s="79" t="str">
        <f t="shared" si="27"/>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28"/>
        <v/>
      </c>
      <c r="E376" s="79" t="str">
        <f t="shared" si="27"/>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28"/>
        <v/>
      </c>
      <c r="E377" s="79" t="str">
        <f t="shared" si="27"/>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28"/>
        <v/>
      </c>
      <c r="E378" s="79" t="str">
        <f t="shared" si="27"/>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28"/>
        <v/>
      </c>
      <c r="E379" s="79" t="str">
        <f t="shared" si="27"/>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ref="D380:D395" si="29">IF(AND(B380&lt;&gt;"",C380&lt;&gt;""),"N/T","")</f>
        <v/>
      </c>
      <c r="E380" s="79" t="str">
        <f t="shared" si="27"/>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29"/>
        <v/>
      </c>
      <c r="E381" s="79" t="str">
        <f t="shared" si="27"/>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29"/>
        <v/>
      </c>
      <c r="E382" s="79" t="str">
        <f t="shared" si="27"/>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29"/>
        <v/>
      </c>
      <c r="E383" s="79" t="str">
        <f t="shared" si="27"/>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29"/>
        <v/>
      </c>
      <c r="E384" s="79" t="str">
        <f t="shared" si="27"/>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29"/>
        <v/>
      </c>
      <c r="E385" s="79" t="str">
        <f t="shared" si="27"/>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29"/>
        <v/>
      </c>
      <c r="E386" s="79" t="str">
        <f t="shared" si="27"/>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29"/>
        <v/>
      </c>
      <c r="E387" s="79" t="str">
        <f t="shared" si="27"/>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29"/>
        <v/>
      </c>
      <c r="E388" s="79" t="str">
        <f t="shared" si="27"/>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29"/>
        <v/>
      </c>
      <c r="E389" s="79" t="str">
        <f t="shared" si="27"/>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29"/>
        <v/>
      </c>
      <c r="E390" s="79" t="str">
        <f t="shared" si="27"/>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29"/>
        <v/>
      </c>
      <c r="E391" s="79" t="str">
        <f t="shared" si="27"/>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29"/>
        <v/>
      </c>
      <c r="E392" s="79" t="str">
        <f t="shared" si="27"/>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29"/>
        <v/>
      </c>
      <c r="E393" s="79" t="str">
        <f t="shared" si="27"/>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29"/>
        <v/>
      </c>
      <c r="E394" s="79" t="str">
        <f t="shared" si="27"/>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29"/>
        <v/>
      </c>
      <c r="E395" s="79" t="str">
        <f t="shared" si="27"/>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https://marpa.madrid/</v>
      </c>
      <c r="D399" s="99" t="s">
        <v>104</v>
      </c>
      <c r="E399" s="79" t="str">
        <f t="shared" ref="E399:E433" si="3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Prepara tu visita</v>
      </c>
      <c r="C400" s="85" t="str" cm="1">
        <f t="array" ref="C400">IFERROR(INDEX('03.Muestra'!$F$8:$F$42,SMALL(IF("Página Web"='03.Muestra'!$D$8:$D$42,ROW('03.Muestra'!$F$8:$F$42)-MIN(ROW('03.Muestra'!$D$8:$D$42))+1,""),ROW()-398)),"")</f>
        <v>https://marpa.madrid/prepara-tu-visita</v>
      </c>
      <c r="D400" s="99" t="s">
        <v>104</v>
      </c>
      <c r="E400" s="79" t="str">
        <f t="shared" si="3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Visita accesible</v>
      </c>
      <c r="C401" s="85" t="str" cm="1">
        <f t="array" ref="C401">IFERROR(INDEX('03.Muestra'!$F$8:$F$42,SMALL(IF("Página Web"='03.Muestra'!$D$8:$D$42,ROW('03.Muestra'!$F$8:$F$42)-MIN(ROW('03.Muestra'!$D$8:$D$42))+1,""),ROW()-398)),"")</f>
        <v>https://marpa.madrid/visita/visita-accesible</v>
      </c>
      <c r="D401" s="99" t="s">
        <v>104</v>
      </c>
      <c r="E401" s="79" t="str">
        <f t="shared" si="3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Historia y sedes</v>
      </c>
      <c r="C402" s="85" t="str" cm="1">
        <f t="array" ref="C402">IFERROR(INDEX('03.Muestra'!$F$8:$F$42,SMALL(IF("Página Web"='03.Muestra'!$D$8:$D$42,ROW('03.Muestra'!$F$8:$F$42)-MIN(ROW('03.Muestra'!$D$8:$D$42))+1,""),ROW()-398)),"")</f>
        <v>https://marpa.madrid/historia-y-sedes</v>
      </c>
      <c r="D402" s="99" t="s">
        <v>104</v>
      </c>
      <c r="E402" s="79" t="str">
        <f t="shared" si="3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Temporales</v>
      </c>
      <c r="C403" s="85" t="str" cm="1">
        <f t="array" ref="C403">IFERROR(INDEX('03.Muestra'!$F$8:$F$42,SMALL(IF("Página Web"='03.Muestra'!$D$8:$D$42,ROW('03.Muestra'!$F$8:$F$42)-MIN(ROW('03.Muestra'!$D$8:$D$42))+1,""),ROW()-398)),"")</f>
        <v>https://marpa.madrid/actividades/exposiciones-temporales</v>
      </c>
      <c r="D403" s="99" t="s">
        <v>104</v>
      </c>
      <c r="E403" s="79" t="str">
        <f t="shared" si="3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Multimedia</v>
      </c>
      <c r="C404" s="85" t="str" cm="1">
        <f t="array" ref="C404">IFERROR(INDEX('03.Muestra'!$F$8:$F$42,SMALL(IF("Página Web"='03.Muestra'!$D$8:$D$42,ROW('03.Muestra'!$F$8:$F$42)-MIN(ROW('03.Muestra'!$D$8:$D$42))+1,""),ROW()-398)),"")</f>
        <v>https://marpa.madrid/actividades/multimedia</v>
      </c>
      <c r="D404" s="99" t="s">
        <v>104</v>
      </c>
      <c r="E404" s="79" t="str">
        <f t="shared" si="3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Permanente</v>
      </c>
      <c r="C405" s="85" t="str" cm="1">
        <f t="array" ref="C405">IFERROR(INDEX('03.Muestra'!$F$8:$F$42,SMALL(IF("Página Web"='03.Muestra'!$D$8:$D$42,ROW('03.Muestra'!$F$8:$F$42)-MIN(ROW('03.Muestra'!$D$8:$D$42))+1,""),ROW()-398)),"")</f>
        <v>https://marpa.madrid/exposicion-permanente</v>
      </c>
      <c r="D405" s="99" t="s">
        <v>104</v>
      </c>
      <c r="E405" s="79" t="str">
        <f t="shared" si="3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https://marpa.madrid/investigacion/biblioteca-emeterio-cuadrado</v>
      </c>
      <c r="D406" s="99" t="s">
        <v>104</v>
      </c>
      <c r="E406" s="79" t="str">
        <f t="shared" si="3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Publicaciones</v>
      </c>
      <c r="C407" s="85" t="str" cm="1">
        <f t="array" ref="C407">IFERROR(INDEX('03.Muestra'!$F$8:$F$42,SMALL(IF("Página Web"='03.Muestra'!$D$8:$D$42,ROW('03.Muestra'!$F$8:$F$42)-MIN(ROW('03.Muestra'!$D$8:$D$42))+1,""),ROW()-398)),"")</f>
        <v>https://marpa.madrid/investigacion/publicaciones</v>
      </c>
      <c r="D407" s="99" t="s">
        <v>104</v>
      </c>
      <c r="E407" s="79" t="str">
        <f t="shared" si="3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del sitio</v>
      </c>
      <c r="C408" s="85" t="str" cm="1">
        <f t="array" ref="C408">IFERROR(INDEX('03.Muestra'!$F$8:$F$42,SMALL(IF("Página Web"='03.Muestra'!$D$8:$D$42,ROW('03.Muestra'!$F$8:$F$42)-MIN(ROW('03.Muestra'!$D$8:$D$42))+1,""),ROW()-398)),"")</f>
        <v>https://marpa.madrid/sitemap</v>
      </c>
      <c r="D408" s="99" t="s">
        <v>104</v>
      </c>
      <c r="E408" s="79" t="str">
        <f t="shared" si="3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https://marpa.madrid/aviso-legal</v>
      </c>
      <c r="D409" s="99" t="s">
        <v>104</v>
      </c>
      <c r="E409" s="79" t="str">
        <f t="shared" si="3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Protección de datos</v>
      </c>
      <c r="C410" s="85" t="str" cm="1">
        <f t="array" ref="C410">IFERROR(INDEX('03.Muestra'!$F$8:$F$42,SMALL(IF("Página Web"='03.Muestra'!$D$8:$D$42,ROW('03.Muestra'!$F$8:$F$42)-MIN(ROW('03.Muestra'!$D$8:$D$42))+1,""),ROW()-398)),"")</f>
        <v>https://marpa.madrid/proteccion-de-datos</v>
      </c>
      <c r="D410" s="99" t="s">
        <v>104</v>
      </c>
      <c r="E410" s="79" t="str">
        <f t="shared" si="3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https://marpa.madrid/accesibilidad</v>
      </c>
      <c r="D411" s="99" t="s">
        <v>104</v>
      </c>
      <c r="E411" s="79" t="str">
        <f t="shared" si="3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Buscador</v>
      </c>
      <c r="C412" s="85" t="str" cm="1">
        <f t="array" ref="C412">IFERROR(INDEX('03.Muestra'!$F$8:$F$42,SMALL(IF("Página Web"='03.Muestra'!$D$8:$D$42,ROW('03.Muestra'!$F$8:$F$42)-MIN(ROW('03.Muestra'!$D$8:$D$42))+1,""),ROW()-398)),"")</f>
        <v>https://marpa.madrid/buscador?query=grecia</v>
      </c>
      <c r="D412" s="99" t="s">
        <v>104</v>
      </c>
      <c r="E412" s="79" t="str">
        <f t="shared" si="3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17" si="31">IF(AND(B413&lt;&gt;"",C413&lt;&gt;""),"N/T","")</f>
        <v/>
      </c>
      <c r="E413" s="79" t="str">
        <f t="shared" si="3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31"/>
        <v/>
      </c>
      <c r="E414" s="79" t="str">
        <f t="shared" si="3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31"/>
        <v/>
      </c>
      <c r="E415" s="79" t="str">
        <f t="shared" si="3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31"/>
        <v/>
      </c>
      <c r="E416" s="79" t="str">
        <f t="shared" si="3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31"/>
        <v/>
      </c>
      <c r="E417" s="79" t="str">
        <f t="shared" si="3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ref="D418:D433" si="32">IF(AND(B418&lt;&gt;"",C418&lt;&gt;""),"N/T","")</f>
        <v/>
      </c>
      <c r="E418" s="79" t="str">
        <f t="shared" si="3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32"/>
        <v/>
      </c>
      <c r="E419" s="79" t="str">
        <f t="shared" si="3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32"/>
        <v/>
      </c>
      <c r="E420" s="79" t="str">
        <f t="shared" si="3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32"/>
        <v/>
      </c>
      <c r="E421" s="79" t="str">
        <f t="shared" si="3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32"/>
        <v/>
      </c>
      <c r="E422" s="79" t="str">
        <f t="shared" si="3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32"/>
        <v/>
      </c>
      <c r="E423" s="79" t="str">
        <f t="shared" si="3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32"/>
        <v/>
      </c>
      <c r="E424" s="79" t="str">
        <f t="shared" si="3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32"/>
        <v/>
      </c>
      <c r="E425" s="79" t="str">
        <f t="shared" si="3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32"/>
        <v/>
      </c>
      <c r="E426" s="79" t="str">
        <f t="shared" si="3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32"/>
        <v/>
      </c>
      <c r="E427" s="79" t="str">
        <f t="shared" si="3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32"/>
        <v/>
      </c>
      <c r="E428" s="79" t="str">
        <f t="shared" si="3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32"/>
        <v/>
      </c>
      <c r="E429" s="79" t="str">
        <f t="shared" si="3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32"/>
        <v/>
      </c>
      <c r="E430" s="79" t="str">
        <f t="shared" si="3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32"/>
        <v/>
      </c>
      <c r="E431" s="79" t="str">
        <f t="shared" si="3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32"/>
        <v/>
      </c>
      <c r="E432" s="79" t="str">
        <f t="shared" si="3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32"/>
        <v/>
      </c>
      <c r="E433" s="79" t="str">
        <f t="shared" si="3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https://marpa.madrid/</v>
      </c>
      <c r="D437" s="99" t="s">
        <v>104</v>
      </c>
      <c r="E437" s="79" t="str">
        <f t="shared" ref="E437:E471" si="33">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Prepara tu visita</v>
      </c>
      <c r="C438" s="85" t="str" cm="1">
        <f t="array" ref="C438">IFERROR(INDEX('03.Muestra'!$F$8:$F$42,SMALL(IF("Página Web"='03.Muestra'!$D$8:$D$42,ROW('03.Muestra'!$F$8:$F$42)-MIN(ROW('03.Muestra'!$D$8:$D$42))+1,""),ROW()-436)),"")</f>
        <v>https://marpa.madrid/prepara-tu-visita</v>
      </c>
      <c r="D438" s="99" t="s">
        <v>104</v>
      </c>
      <c r="E438" s="79" t="str">
        <f t="shared" si="33"/>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Visita accesible</v>
      </c>
      <c r="C439" s="85" t="str" cm="1">
        <f t="array" ref="C439">IFERROR(INDEX('03.Muestra'!$F$8:$F$42,SMALL(IF("Página Web"='03.Muestra'!$D$8:$D$42,ROW('03.Muestra'!$F$8:$F$42)-MIN(ROW('03.Muestra'!$D$8:$D$42))+1,""),ROW()-436)),"")</f>
        <v>https://marpa.madrid/visita/visita-accesible</v>
      </c>
      <c r="D439" s="99" t="s">
        <v>104</v>
      </c>
      <c r="E439" s="79" t="str">
        <f t="shared" si="33"/>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Historia y sedes</v>
      </c>
      <c r="C440" s="85" t="str" cm="1">
        <f t="array" ref="C440">IFERROR(INDEX('03.Muestra'!$F$8:$F$42,SMALL(IF("Página Web"='03.Muestra'!$D$8:$D$42,ROW('03.Muestra'!$F$8:$F$42)-MIN(ROW('03.Muestra'!$D$8:$D$42))+1,""),ROW()-436)),"")</f>
        <v>https://marpa.madrid/historia-y-sedes</v>
      </c>
      <c r="D440" s="99" t="s">
        <v>104</v>
      </c>
      <c r="E440" s="79" t="str">
        <f t="shared" si="33"/>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Temporales</v>
      </c>
      <c r="C441" s="85" t="str" cm="1">
        <f t="array" ref="C441">IFERROR(INDEX('03.Muestra'!$F$8:$F$42,SMALL(IF("Página Web"='03.Muestra'!$D$8:$D$42,ROW('03.Muestra'!$F$8:$F$42)-MIN(ROW('03.Muestra'!$D$8:$D$42))+1,""),ROW()-436)),"")</f>
        <v>https://marpa.madrid/actividades/exposiciones-temporales</v>
      </c>
      <c r="D441" s="99" t="s">
        <v>104</v>
      </c>
      <c r="E441" s="79" t="str">
        <f t="shared" si="33"/>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Multimedia</v>
      </c>
      <c r="C442" s="85" t="str" cm="1">
        <f t="array" ref="C442">IFERROR(INDEX('03.Muestra'!$F$8:$F$42,SMALL(IF("Página Web"='03.Muestra'!$D$8:$D$42,ROW('03.Muestra'!$F$8:$F$42)-MIN(ROW('03.Muestra'!$D$8:$D$42))+1,""),ROW()-436)),"")</f>
        <v>https://marpa.madrid/actividades/multimedia</v>
      </c>
      <c r="D442" s="99" t="s">
        <v>104</v>
      </c>
      <c r="E442" s="79" t="str">
        <f t="shared" si="33"/>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Permanente</v>
      </c>
      <c r="C443" s="85" t="str" cm="1">
        <f t="array" ref="C443">IFERROR(INDEX('03.Muestra'!$F$8:$F$42,SMALL(IF("Página Web"='03.Muestra'!$D$8:$D$42,ROW('03.Muestra'!$F$8:$F$42)-MIN(ROW('03.Muestra'!$D$8:$D$42))+1,""),ROW()-436)),"")</f>
        <v>https://marpa.madrid/exposicion-permanente</v>
      </c>
      <c r="D443" s="99" t="s">
        <v>104</v>
      </c>
      <c r="E443" s="79" t="str">
        <f t="shared" si="33"/>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https://marpa.madrid/investigacion/biblioteca-emeterio-cuadrado</v>
      </c>
      <c r="D444" s="99" t="s">
        <v>104</v>
      </c>
      <c r="E444" s="79" t="str">
        <f t="shared" si="33"/>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Publicaciones</v>
      </c>
      <c r="C445" s="85" t="str" cm="1">
        <f t="array" ref="C445">IFERROR(INDEX('03.Muestra'!$F$8:$F$42,SMALL(IF("Página Web"='03.Muestra'!$D$8:$D$42,ROW('03.Muestra'!$F$8:$F$42)-MIN(ROW('03.Muestra'!$D$8:$D$42))+1,""),ROW()-436)),"")</f>
        <v>https://marpa.madrid/investigacion/publicaciones</v>
      </c>
      <c r="D445" s="99" t="s">
        <v>104</v>
      </c>
      <c r="E445" s="79" t="str">
        <f t="shared" si="33"/>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del sitio</v>
      </c>
      <c r="C446" s="85" t="str" cm="1">
        <f t="array" ref="C446">IFERROR(INDEX('03.Muestra'!$F$8:$F$42,SMALL(IF("Página Web"='03.Muestra'!$D$8:$D$42,ROW('03.Muestra'!$F$8:$F$42)-MIN(ROW('03.Muestra'!$D$8:$D$42))+1,""),ROW()-436)),"")</f>
        <v>https://marpa.madrid/sitemap</v>
      </c>
      <c r="D446" s="99" t="s">
        <v>104</v>
      </c>
      <c r="E446" s="79" t="str">
        <f t="shared" si="33"/>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https://marpa.madrid/aviso-legal</v>
      </c>
      <c r="D447" s="99" t="s">
        <v>104</v>
      </c>
      <c r="E447" s="79" t="str">
        <f t="shared" si="33"/>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Protección de datos</v>
      </c>
      <c r="C448" s="85" t="str" cm="1">
        <f t="array" ref="C448">IFERROR(INDEX('03.Muestra'!$F$8:$F$42,SMALL(IF("Página Web"='03.Muestra'!$D$8:$D$42,ROW('03.Muestra'!$F$8:$F$42)-MIN(ROW('03.Muestra'!$D$8:$D$42))+1,""),ROW()-436)),"")</f>
        <v>https://marpa.madrid/proteccion-de-datos</v>
      </c>
      <c r="D448" s="99" t="s">
        <v>104</v>
      </c>
      <c r="E448" s="79" t="str">
        <f t="shared" si="33"/>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https://marpa.madrid/accesibilidad</v>
      </c>
      <c r="D449" s="99" t="s">
        <v>104</v>
      </c>
      <c r="E449" s="79" t="str">
        <f t="shared" si="33"/>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Buscador</v>
      </c>
      <c r="C450" s="85" t="str" cm="1">
        <f t="array" ref="C450">IFERROR(INDEX('03.Muestra'!$F$8:$F$42,SMALL(IF("Página Web"='03.Muestra'!$D$8:$D$42,ROW('03.Muestra'!$F$8:$F$42)-MIN(ROW('03.Muestra'!$D$8:$D$42))+1,""),ROW()-436)),"")</f>
        <v>https://marpa.madrid/buscador?query=grecia</v>
      </c>
      <c r="D450" s="99" t="s">
        <v>104</v>
      </c>
      <c r="E450" s="79" t="str">
        <f t="shared" si="33"/>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55" si="34">IF(AND(B451&lt;&gt;"",C451&lt;&gt;""),"N/T","")</f>
        <v/>
      </c>
      <c r="E451" s="79" t="str">
        <f t="shared" si="33"/>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34"/>
        <v/>
      </c>
      <c r="E452" s="79" t="str">
        <f t="shared" si="33"/>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34"/>
        <v/>
      </c>
      <c r="E453" s="79" t="str">
        <f t="shared" si="33"/>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34"/>
        <v/>
      </c>
      <c r="E454" s="79" t="str">
        <f t="shared" si="33"/>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34"/>
        <v/>
      </c>
      <c r="E455" s="79" t="str">
        <f t="shared" si="33"/>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ref="D456:D471" si="35">IF(AND(B456&lt;&gt;"",C456&lt;&gt;""),"N/T","")</f>
        <v/>
      </c>
      <c r="E456" s="79" t="str">
        <f t="shared" si="33"/>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35"/>
        <v/>
      </c>
      <c r="E457" s="79" t="str">
        <f t="shared" si="33"/>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35"/>
        <v/>
      </c>
      <c r="E458" s="79" t="str">
        <f t="shared" si="33"/>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35"/>
        <v/>
      </c>
      <c r="E459" s="79" t="str">
        <f t="shared" si="33"/>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35"/>
        <v/>
      </c>
      <c r="E460" s="79" t="str">
        <f t="shared" si="33"/>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35"/>
        <v/>
      </c>
      <c r="E461" s="79" t="str">
        <f t="shared" si="33"/>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35"/>
        <v/>
      </c>
      <c r="E462" s="79" t="str">
        <f t="shared" si="33"/>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35"/>
        <v/>
      </c>
      <c r="E463" s="79" t="str">
        <f t="shared" si="33"/>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35"/>
        <v/>
      </c>
      <c r="E464" s="79" t="str">
        <f t="shared" si="33"/>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35"/>
        <v/>
      </c>
      <c r="E465" s="79" t="str">
        <f t="shared" si="33"/>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35"/>
        <v/>
      </c>
      <c r="E466" s="79" t="str">
        <f t="shared" si="33"/>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35"/>
        <v/>
      </c>
      <c r="E467" s="79" t="str">
        <f t="shared" si="33"/>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35"/>
        <v/>
      </c>
      <c r="E468" s="79" t="str">
        <f t="shared" si="33"/>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35"/>
        <v/>
      </c>
      <c r="E469" s="79" t="str">
        <f t="shared" si="33"/>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35"/>
        <v/>
      </c>
      <c r="E470" s="79" t="str">
        <f t="shared" si="33"/>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35"/>
        <v/>
      </c>
      <c r="E471" s="79" t="str">
        <f t="shared" si="33"/>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https://marpa.madrid/</v>
      </c>
      <c r="D475" s="99" t="s">
        <v>104</v>
      </c>
      <c r="E475" s="79" t="str">
        <f t="shared" ref="E475:E509" si="36">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Prepara tu visita</v>
      </c>
      <c r="C476" s="85" t="str" cm="1">
        <f t="array" ref="C476">IFERROR(INDEX('03.Muestra'!$F$8:$F$42,SMALL(IF("Página Web"='03.Muestra'!$D$8:$D$42,ROW('03.Muestra'!$F$8:$F$42)-MIN(ROW('03.Muestra'!$D$8:$D$42))+1,""),ROW()-474)),"")</f>
        <v>https://marpa.madrid/prepara-tu-visita</v>
      </c>
      <c r="D476" s="99" t="s">
        <v>104</v>
      </c>
      <c r="E476" s="79" t="str">
        <f t="shared" si="36"/>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Visita accesible</v>
      </c>
      <c r="C477" s="85" t="str" cm="1">
        <f t="array" ref="C477">IFERROR(INDEX('03.Muestra'!$F$8:$F$42,SMALL(IF("Página Web"='03.Muestra'!$D$8:$D$42,ROW('03.Muestra'!$F$8:$F$42)-MIN(ROW('03.Muestra'!$D$8:$D$42))+1,""),ROW()-474)),"")</f>
        <v>https://marpa.madrid/visita/visita-accesible</v>
      </c>
      <c r="D477" s="99" t="s">
        <v>104</v>
      </c>
      <c r="E477" s="79" t="str">
        <f t="shared" si="36"/>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Historia y sedes</v>
      </c>
      <c r="C478" s="85" t="str" cm="1">
        <f t="array" ref="C478">IFERROR(INDEX('03.Muestra'!$F$8:$F$42,SMALL(IF("Página Web"='03.Muestra'!$D$8:$D$42,ROW('03.Muestra'!$F$8:$F$42)-MIN(ROW('03.Muestra'!$D$8:$D$42))+1,""),ROW()-474)),"")</f>
        <v>https://marpa.madrid/historia-y-sedes</v>
      </c>
      <c r="D478" s="99" t="s">
        <v>104</v>
      </c>
      <c r="E478" s="79" t="str">
        <f t="shared" si="36"/>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Temporales</v>
      </c>
      <c r="C479" s="85" t="str" cm="1">
        <f t="array" ref="C479">IFERROR(INDEX('03.Muestra'!$F$8:$F$42,SMALL(IF("Página Web"='03.Muestra'!$D$8:$D$42,ROW('03.Muestra'!$F$8:$F$42)-MIN(ROW('03.Muestra'!$D$8:$D$42))+1,""),ROW()-474)),"")</f>
        <v>https://marpa.madrid/actividades/exposiciones-temporales</v>
      </c>
      <c r="D479" s="99" t="s">
        <v>104</v>
      </c>
      <c r="E479" s="79" t="str">
        <f t="shared" si="36"/>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Multimedia</v>
      </c>
      <c r="C480" s="85" t="str" cm="1">
        <f t="array" ref="C480">IFERROR(INDEX('03.Muestra'!$F$8:$F$42,SMALL(IF("Página Web"='03.Muestra'!$D$8:$D$42,ROW('03.Muestra'!$F$8:$F$42)-MIN(ROW('03.Muestra'!$D$8:$D$42))+1,""),ROW()-474)),"")</f>
        <v>https://marpa.madrid/actividades/multimedia</v>
      </c>
      <c r="D480" s="99" t="s">
        <v>104</v>
      </c>
      <c r="E480" s="79" t="str">
        <f t="shared" si="36"/>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Permanente</v>
      </c>
      <c r="C481" s="85" t="str" cm="1">
        <f t="array" ref="C481">IFERROR(INDEX('03.Muestra'!$F$8:$F$42,SMALL(IF("Página Web"='03.Muestra'!$D$8:$D$42,ROW('03.Muestra'!$F$8:$F$42)-MIN(ROW('03.Muestra'!$D$8:$D$42))+1,""),ROW()-474)),"")</f>
        <v>https://marpa.madrid/exposicion-permanente</v>
      </c>
      <c r="D481" s="99" t="s">
        <v>104</v>
      </c>
      <c r="E481" s="79" t="str">
        <f t="shared" si="36"/>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https://marpa.madrid/investigacion/biblioteca-emeterio-cuadrado</v>
      </c>
      <c r="D482" s="99" t="s">
        <v>104</v>
      </c>
      <c r="E482" s="79" t="str">
        <f t="shared" si="36"/>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Publicaciones</v>
      </c>
      <c r="C483" s="85" t="str" cm="1">
        <f t="array" ref="C483">IFERROR(INDEX('03.Muestra'!$F$8:$F$42,SMALL(IF("Página Web"='03.Muestra'!$D$8:$D$42,ROW('03.Muestra'!$F$8:$F$42)-MIN(ROW('03.Muestra'!$D$8:$D$42))+1,""),ROW()-474)),"")</f>
        <v>https://marpa.madrid/investigacion/publicaciones</v>
      </c>
      <c r="D483" s="99" t="s">
        <v>104</v>
      </c>
      <c r="E483" s="79" t="str">
        <f t="shared" si="36"/>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del sitio</v>
      </c>
      <c r="C484" s="85" t="str" cm="1">
        <f t="array" ref="C484">IFERROR(INDEX('03.Muestra'!$F$8:$F$42,SMALL(IF("Página Web"='03.Muestra'!$D$8:$D$42,ROW('03.Muestra'!$F$8:$F$42)-MIN(ROW('03.Muestra'!$D$8:$D$42))+1,""),ROW()-474)),"")</f>
        <v>https://marpa.madrid/sitemap</v>
      </c>
      <c r="D484" s="99" t="s">
        <v>104</v>
      </c>
      <c r="E484" s="79" t="str">
        <f t="shared" si="36"/>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https://marpa.madrid/aviso-legal</v>
      </c>
      <c r="D485" s="99" t="s">
        <v>104</v>
      </c>
      <c r="E485" s="79" t="str">
        <f t="shared" si="36"/>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Protección de datos</v>
      </c>
      <c r="C486" s="85" t="str" cm="1">
        <f t="array" ref="C486">IFERROR(INDEX('03.Muestra'!$F$8:$F$42,SMALL(IF("Página Web"='03.Muestra'!$D$8:$D$42,ROW('03.Muestra'!$F$8:$F$42)-MIN(ROW('03.Muestra'!$D$8:$D$42))+1,""),ROW()-474)),"")</f>
        <v>https://marpa.madrid/proteccion-de-datos</v>
      </c>
      <c r="D486" s="99" t="s">
        <v>104</v>
      </c>
      <c r="E486" s="79" t="str">
        <f t="shared" si="36"/>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https://marpa.madrid/accesibilidad</v>
      </c>
      <c r="D487" s="99" t="s">
        <v>104</v>
      </c>
      <c r="E487" s="79" t="str">
        <f t="shared" si="36"/>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Buscador</v>
      </c>
      <c r="C488" s="85" t="str" cm="1">
        <f t="array" ref="C488">IFERROR(INDEX('03.Muestra'!$F$8:$F$42,SMALL(IF("Página Web"='03.Muestra'!$D$8:$D$42,ROW('03.Muestra'!$F$8:$F$42)-MIN(ROW('03.Muestra'!$D$8:$D$42))+1,""),ROW()-474)),"")</f>
        <v>https://marpa.madrid/buscador?query=grecia</v>
      </c>
      <c r="D488" s="99" t="s">
        <v>104</v>
      </c>
      <c r="E488" s="79" t="str">
        <f t="shared" si="36"/>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493" si="37">IF(AND(B489&lt;&gt;"",C489&lt;&gt;""),"N/T","")</f>
        <v/>
      </c>
      <c r="E489" s="79" t="str">
        <f t="shared" si="36"/>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37"/>
        <v/>
      </c>
      <c r="E490" s="79" t="str">
        <f t="shared" si="36"/>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37"/>
        <v/>
      </c>
      <c r="E491" s="79" t="str">
        <f t="shared" si="36"/>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37"/>
        <v/>
      </c>
      <c r="E492" s="79" t="str">
        <f t="shared" si="36"/>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37"/>
        <v/>
      </c>
      <c r="E493" s="79" t="str">
        <f t="shared" si="36"/>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ref="D494:D509" si="38">IF(AND(B494&lt;&gt;"",C494&lt;&gt;""),"N/T","")</f>
        <v/>
      </c>
      <c r="E494" s="79" t="str">
        <f t="shared" si="36"/>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38"/>
        <v/>
      </c>
      <c r="E495" s="79" t="str">
        <f t="shared" si="36"/>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38"/>
        <v/>
      </c>
      <c r="E496" s="79" t="str">
        <f t="shared" si="36"/>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38"/>
        <v/>
      </c>
      <c r="E497" s="79" t="str">
        <f t="shared" si="36"/>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38"/>
        <v/>
      </c>
      <c r="E498" s="79" t="str">
        <f t="shared" si="36"/>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38"/>
        <v/>
      </c>
      <c r="E499" s="79" t="str">
        <f t="shared" si="36"/>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38"/>
        <v/>
      </c>
      <c r="E500" s="79" t="str">
        <f t="shared" si="36"/>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38"/>
        <v/>
      </c>
      <c r="E501" s="79" t="str">
        <f t="shared" si="36"/>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38"/>
        <v/>
      </c>
      <c r="E502" s="79" t="str">
        <f t="shared" si="36"/>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38"/>
        <v/>
      </c>
      <c r="E503" s="79" t="str">
        <f t="shared" si="36"/>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38"/>
        <v/>
      </c>
      <c r="E504" s="79" t="str">
        <f t="shared" si="36"/>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38"/>
        <v/>
      </c>
      <c r="E505" s="79" t="str">
        <f t="shared" si="36"/>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38"/>
        <v/>
      </c>
      <c r="E506" s="79" t="str">
        <f t="shared" si="36"/>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38"/>
        <v/>
      </c>
      <c r="E507" s="79" t="str">
        <f t="shared" si="36"/>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38"/>
        <v/>
      </c>
      <c r="E508" s="79" t="str">
        <f t="shared" si="36"/>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38"/>
        <v/>
      </c>
      <c r="E509" s="79" t="str">
        <f t="shared" si="36"/>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https://marpa.madrid/</v>
      </c>
      <c r="D513" s="99" t="s">
        <v>104</v>
      </c>
      <c r="E513" s="79" t="str">
        <f t="shared" ref="E513:E547" si="39">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Prepara tu visita</v>
      </c>
      <c r="C514" s="85" t="str" cm="1">
        <f t="array" ref="C514">IFERROR(INDEX('03.Muestra'!$F$8:$F$42,SMALL(IF("Página Web"='03.Muestra'!$D$8:$D$42,ROW('03.Muestra'!$F$8:$F$42)-MIN(ROW('03.Muestra'!$D$8:$D$42))+1,""),ROW()-512)),"")</f>
        <v>https://marpa.madrid/prepara-tu-visita</v>
      </c>
      <c r="D514" s="99" t="s">
        <v>104</v>
      </c>
      <c r="E514" s="79" t="str">
        <f t="shared" si="39"/>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Visita accesible</v>
      </c>
      <c r="C515" s="85" t="str" cm="1">
        <f t="array" ref="C515">IFERROR(INDEX('03.Muestra'!$F$8:$F$42,SMALL(IF("Página Web"='03.Muestra'!$D$8:$D$42,ROW('03.Muestra'!$F$8:$F$42)-MIN(ROW('03.Muestra'!$D$8:$D$42))+1,""),ROW()-512)),"")</f>
        <v>https://marpa.madrid/visita/visita-accesible</v>
      </c>
      <c r="D515" s="99" t="s">
        <v>104</v>
      </c>
      <c r="E515" s="79" t="str">
        <f t="shared" si="39"/>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Historia y sedes</v>
      </c>
      <c r="C516" s="85" t="str" cm="1">
        <f t="array" ref="C516">IFERROR(INDEX('03.Muestra'!$F$8:$F$42,SMALL(IF("Página Web"='03.Muestra'!$D$8:$D$42,ROW('03.Muestra'!$F$8:$F$42)-MIN(ROW('03.Muestra'!$D$8:$D$42))+1,""),ROW()-512)),"")</f>
        <v>https://marpa.madrid/historia-y-sedes</v>
      </c>
      <c r="D516" s="99" t="s">
        <v>104</v>
      </c>
      <c r="E516" s="79" t="str">
        <f t="shared" si="39"/>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Temporales</v>
      </c>
      <c r="C517" s="85" t="str" cm="1">
        <f t="array" ref="C517">IFERROR(INDEX('03.Muestra'!$F$8:$F$42,SMALL(IF("Página Web"='03.Muestra'!$D$8:$D$42,ROW('03.Muestra'!$F$8:$F$42)-MIN(ROW('03.Muestra'!$D$8:$D$42))+1,""),ROW()-512)),"")</f>
        <v>https://marpa.madrid/actividades/exposiciones-temporales</v>
      </c>
      <c r="D517" s="99" t="s">
        <v>104</v>
      </c>
      <c r="E517" s="79" t="str">
        <f t="shared" si="39"/>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Multimedia</v>
      </c>
      <c r="C518" s="85" t="str" cm="1">
        <f t="array" ref="C518">IFERROR(INDEX('03.Muestra'!$F$8:$F$42,SMALL(IF("Página Web"='03.Muestra'!$D$8:$D$42,ROW('03.Muestra'!$F$8:$F$42)-MIN(ROW('03.Muestra'!$D$8:$D$42))+1,""),ROW()-512)),"")</f>
        <v>https://marpa.madrid/actividades/multimedia</v>
      </c>
      <c r="D518" s="99" t="s">
        <v>104</v>
      </c>
      <c r="E518" s="79" t="str">
        <f t="shared" si="39"/>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Permanente</v>
      </c>
      <c r="C519" s="85" t="str" cm="1">
        <f t="array" ref="C519">IFERROR(INDEX('03.Muestra'!$F$8:$F$42,SMALL(IF("Página Web"='03.Muestra'!$D$8:$D$42,ROW('03.Muestra'!$F$8:$F$42)-MIN(ROW('03.Muestra'!$D$8:$D$42))+1,""),ROW()-512)),"")</f>
        <v>https://marpa.madrid/exposicion-permanente</v>
      </c>
      <c r="D519" s="99" t="s">
        <v>104</v>
      </c>
      <c r="E519" s="79" t="str">
        <f t="shared" si="39"/>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https://marpa.madrid/investigacion/biblioteca-emeterio-cuadrado</v>
      </c>
      <c r="D520" s="99" t="s">
        <v>104</v>
      </c>
      <c r="E520" s="79" t="str">
        <f t="shared" si="39"/>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Publicaciones</v>
      </c>
      <c r="C521" s="85" t="str" cm="1">
        <f t="array" ref="C521">IFERROR(INDEX('03.Muestra'!$F$8:$F$42,SMALL(IF("Página Web"='03.Muestra'!$D$8:$D$42,ROW('03.Muestra'!$F$8:$F$42)-MIN(ROW('03.Muestra'!$D$8:$D$42))+1,""),ROW()-512)),"")</f>
        <v>https://marpa.madrid/investigacion/publicaciones</v>
      </c>
      <c r="D521" s="99" t="s">
        <v>104</v>
      </c>
      <c r="E521" s="79" t="str">
        <f t="shared" si="39"/>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del sitio</v>
      </c>
      <c r="C522" s="85" t="str" cm="1">
        <f t="array" ref="C522">IFERROR(INDEX('03.Muestra'!$F$8:$F$42,SMALL(IF("Página Web"='03.Muestra'!$D$8:$D$42,ROW('03.Muestra'!$F$8:$F$42)-MIN(ROW('03.Muestra'!$D$8:$D$42))+1,""),ROW()-512)),"")</f>
        <v>https://marpa.madrid/sitemap</v>
      </c>
      <c r="D522" s="99" t="s">
        <v>104</v>
      </c>
      <c r="E522" s="79" t="str">
        <f t="shared" si="39"/>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https://marpa.madrid/aviso-legal</v>
      </c>
      <c r="D523" s="99" t="s">
        <v>104</v>
      </c>
      <c r="E523" s="79" t="str">
        <f t="shared" si="39"/>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Protección de datos</v>
      </c>
      <c r="C524" s="85" t="str" cm="1">
        <f t="array" ref="C524">IFERROR(INDEX('03.Muestra'!$F$8:$F$42,SMALL(IF("Página Web"='03.Muestra'!$D$8:$D$42,ROW('03.Muestra'!$F$8:$F$42)-MIN(ROW('03.Muestra'!$D$8:$D$42))+1,""),ROW()-512)),"")</f>
        <v>https://marpa.madrid/proteccion-de-datos</v>
      </c>
      <c r="D524" s="99" t="s">
        <v>104</v>
      </c>
      <c r="E524" s="79" t="str">
        <f t="shared" si="39"/>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https://marpa.madrid/accesibilidad</v>
      </c>
      <c r="D525" s="99" t="s">
        <v>104</v>
      </c>
      <c r="E525" s="79" t="str">
        <f t="shared" si="39"/>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Buscador</v>
      </c>
      <c r="C526" s="85" t="str" cm="1">
        <f t="array" ref="C526">IFERROR(INDEX('03.Muestra'!$F$8:$F$42,SMALL(IF("Página Web"='03.Muestra'!$D$8:$D$42,ROW('03.Muestra'!$F$8:$F$42)-MIN(ROW('03.Muestra'!$D$8:$D$42))+1,""),ROW()-512)),"")</f>
        <v>https://marpa.madrid/buscador?query=grecia</v>
      </c>
      <c r="D526" s="99" t="s">
        <v>104</v>
      </c>
      <c r="E526" s="79" t="str">
        <f t="shared" si="39"/>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31" si="40">IF(AND(B527&lt;&gt;"",C527&lt;&gt;""),"N/T","")</f>
        <v/>
      </c>
      <c r="E527" s="79" t="str">
        <f t="shared" si="39"/>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40"/>
        <v/>
      </c>
      <c r="E528" s="79" t="str">
        <f t="shared" si="39"/>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40"/>
        <v/>
      </c>
      <c r="E529" s="79" t="str">
        <f t="shared" si="39"/>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40"/>
        <v/>
      </c>
      <c r="E530" s="79" t="str">
        <f t="shared" si="39"/>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40"/>
        <v/>
      </c>
      <c r="E531" s="79" t="str">
        <f t="shared" si="39"/>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ref="D532:D547" si="41">IF(AND(B532&lt;&gt;"",C532&lt;&gt;""),"N/T","")</f>
        <v/>
      </c>
      <c r="E532" s="79" t="str">
        <f t="shared" si="39"/>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41"/>
        <v/>
      </c>
      <c r="E533" s="79" t="str">
        <f t="shared" si="39"/>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41"/>
        <v/>
      </c>
      <c r="E534" s="79" t="str">
        <f t="shared" si="39"/>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41"/>
        <v/>
      </c>
      <c r="E535" s="79" t="str">
        <f t="shared" si="39"/>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41"/>
        <v/>
      </c>
      <c r="E536" s="79" t="str">
        <f t="shared" si="39"/>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41"/>
        <v/>
      </c>
      <c r="E537" s="79" t="str">
        <f t="shared" si="39"/>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41"/>
        <v/>
      </c>
      <c r="E538" s="79" t="str">
        <f t="shared" si="39"/>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41"/>
        <v/>
      </c>
      <c r="E539" s="79" t="str">
        <f t="shared" si="39"/>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41"/>
        <v/>
      </c>
      <c r="E540" s="79" t="str">
        <f t="shared" si="39"/>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41"/>
        <v/>
      </c>
      <c r="E541" s="79" t="str">
        <f t="shared" si="39"/>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41"/>
        <v/>
      </c>
      <c r="E542" s="79" t="str">
        <f t="shared" si="39"/>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41"/>
        <v/>
      </c>
      <c r="E543" s="79" t="str">
        <f t="shared" si="39"/>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41"/>
        <v/>
      </c>
      <c r="E544" s="79" t="str">
        <f t="shared" si="39"/>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41"/>
        <v/>
      </c>
      <c r="E545" s="79" t="str">
        <f t="shared" si="39"/>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41"/>
        <v/>
      </c>
      <c r="E546" s="79" t="str">
        <f t="shared" si="39"/>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41"/>
        <v/>
      </c>
      <c r="E547" s="79" t="str">
        <f t="shared" si="39"/>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https://marpa.madrid/</v>
      </c>
      <c r="D551" s="99" t="s">
        <v>104</v>
      </c>
      <c r="E551" s="79" t="str">
        <f t="shared" ref="E551:E585" si="42">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Prepara tu visita</v>
      </c>
      <c r="C552" s="85" t="str" cm="1">
        <f t="array" ref="C552">IFERROR(INDEX('03.Muestra'!$F$8:$F$42,SMALL(IF("Página Web"='03.Muestra'!$D$8:$D$42,ROW('03.Muestra'!$F$8:$F$42)-MIN(ROW('03.Muestra'!$D$8:$D$42))+1,""),ROW()-550)),"")</f>
        <v>https://marpa.madrid/prepara-tu-visita</v>
      </c>
      <c r="D552" s="99" t="s">
        <v>104</v>
      </c>
      <c r="E552" s="79" t="str">
        <f t="shared" si="42"/>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Visita accesible</v>
      </c>
      <c r="C553" s="85" t="str" cm="1">
        <f t="array" ref="C553">IFERROR(INDEX('03.Muestra'!$F$8:$F$42,SMALL(IF("Página Web"='03.Muestra'!$D$8:$D$42,ROW('03.Muestra'!$F$8:$F$42)-MIN(ROW('03.Muestra'!$D$8:$D$42))+1,""),ROW()-550)),"")</f>
        <v>https://marpa.madrid/visita/visita-accesible</v>
      </c>
      <c r="D553" s="99" t="s">
        <v>104</v>
      </c>
      <c r="E553" s="79" t="str">
        <f t="shared" si="42"/>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Historia y sedes</v>
      </c>
      <c r="C554" s="85" t="str" cm="1">
        <f t="array" ref="C554">IFERROR(INDEX('03.Muestra'!$F$8:$F$42,SMALL(IF("Página Web"='03.Muestra'!$D$8:$D$42,ROW('03.Muestra'!$F$8:$F$42)-MIN(ROW('03.Muestra'!$D$8:$D$42))+1,""),ROW()-550)),"")</f>
        <v>https://marpa.madrid/historia-y-sedes</v>
      </c>
      <c r="D554" s="99" t="s">
        <v>104</v>
      </c>
      <c r="E554" s="79" t="str">
        <f t="shared" si="42"/>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Temporales</v>
      </c>
      <c r="C555" s="85" t="str" cm="1">
        <f t="array" ref="C555">IFERROR(INDEX('03.Muestra'!$F$8:$F$42,SMALL(IF("Página Web"='03.Muestra'!$D$8:$D$42,ROW('03.Muestra'!$F$8:$F$42)-MIN(ROW('03.Muestra'!$D$8:$D$42))+1,""),ROW()-550)),"")</f>
        <v>https://marpa.madrid/actividades/exposiciones-temporales</v>
      </c>
      <c r="D555" s="99" t="s">
        <v>104</v>
      </c>
      <c r="E555" s="79" t="str">
        <f t="shared" si="42"/>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Multimedia</v>
      </c>
      <c r="C556" s="85" t="str" cm="1">
        <f t="array" ref="C556">IFERROR(INDEX('03.Muestra'!$F$8:$F$42,SMALL(IF("Página Web"='03.Muestra'!$D$8:$D$42,ROW('03.Muestra'!$F$8:$F$42)-MIN(ROW('03.Muestra'!$D$8:$D$42))+1,""),ROW()-550)),"")</f>
        <v>https://marpa.madrid/actividades/multimedia</v>
      </c>
      <c r="D556" s="99" t="s">
        <v>104</v>
      </c>
      <c r="E556" s="79" t="str">
        <f t="shared" si="42"/>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Permanente</v>
      </c>
      <c r="C557" s="85" t="str" cm="1">
        <f t="array" ref="C557">IFERROR(INDEX('03.Muestra'!$F$8:$F$42,SMALL(IF("Página Web"='03.Muestra'!$D$8:$D$42,ROW('03.Muestra'!$F$8:$F$42)-MIN(ROW('03.Muestra'!$D$8:$D$42))+1,""),ROW()-550)),"")</f>
        <v>https://marpa.madrid/exposicion-permanente</v>
      </c>
      <c r="D557" s="99" t="s">
        <v>104</v>
      </c>
      <c r="E557" s="79" t="str">
        <f t="shared" si="42"/>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https://marpa.madrid/investigacion/biblioteca-emeterio-cuadrado</v>
      </c>
      <c r="D558" s="99" t="s">
        <v>104</v>
      </c>
      <c r="E558" s="79" t="str">
        <f t="shared" si="42"/>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Publicaciones</v>
      </c>
      <c r="C559" s="85" t="str" cm="1">
        <f t="array" ref="C559">IFERROR(INDEX('03.Muestra'!$F$8:$F$42,SMALL(IF("Página Web"='03.Muestra'!$D$8:$D$42,ROW('03.Muestra'!$F$8:$F$42)-MIN(ROW('03.Muestra'!$D$8:$D$42))+1,""),ROW()-550)),"")</f>
        <v>https://marpa.madrid/investigacion/publicaciones</v>
      </c>
      <c r="D559" s="99" t="s">
        <v>104</v>
      </c>
      <c r="E559" s="79" t="str">
        <f t="shared" si="42"/>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del sitio</v>
      </c>
      <c r="C560" s="85" t="str" cm="1">
        <f t="array" ref="C560">IFERROR(INDEX('03.Muestra'!$F$8:$F$42,SMALL(IF("Página Web"='03.Muestra'!$D$8:$D$42,ROW('03.Muestra'!$F$8:$F$42)-MIN(ROW('03.Muestra'!$D$8:$D$42))+1,""),ROW()-550)),"")</f>
        <v>https://marpa.madrid/sitemap</v>
      </c>
      <c r="D560" s="99" t="s">
        <v>104</v>
      </c>
      <c r="E560" s="79" t="str">
        <f t="shared" si="42"/>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https://marpa.madrid/aviso-legal</v>
      </c>
      <c r="D561" s="99" t="s">
        <v>104</v>
      </c>
      <c r="E561" s="79" t="str">
        <f t="shared" si="42"/>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Protección de datos</v>
      </c>
      <c r="C562" s="85" t="str" cm="1">
        <f t="array" ref="C562">IFERROR(INDEX('03.Muestra'!$F$8:$F$42,SMALL(IF("Página Web"='03.Muestra'!$D$8:$D$42,ROW('03.Muestra'!$F$8:$F$42)-MIN(ROW('03.Muestra'!$D$8:$D$42))+1,""),ROW()-550)),"")</f>
        <v>https://marpa.madrid/proteccion-de-datos</v>
      </c>
      <c r="D562" s="99" t="s">
        <v>104</v>
      </c>
      <c r="E562" s="79" t="str">
        <f t="shared" si="42"/>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https://marpa.madrid/accesibilidad</v>
      </c>
      <c r="D563" s="99" t="s">
        <v>104</v>
      </c>
      <c r="E563" s="79" t="str">
        <f t="shared" si="42"/>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Buscador</v>
      </c>
      <c r="C564" s="85" t="str" cm="1">
        <f t="array" ref="C564">IFERROR(INDEX('03.Muestra'!$F$8:$F$42,SMALL(IF("Página Web"='03.Muestra'!$D$8:$D$42,ROW('03.Muestra'!$F$8:$F$42)-MIN(ROW('03.Muestra'!$D$8:$D$42))+1,""),ROW()-550)),"")</f>
        <v>https://marpa.madrid/buscador?query=grecia</v>
      </c>
      <c r="D564" s="99" t="s">
        <v>104</v>
      </c>
      <c r="E564" s="79" t="str">
        <f t="shared" si="42"/>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69" si="43">IF(AND(B565&lt;&gt;"",C565&lt;&gt;""),"N/T","")</f>
        <v/>
      </c>
      <c r="E565" s="79" t="str">
        <f t="shared" si="42"/>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43"/>
        <v/>
      </c>
      <c r="E566" s="79" t="str">
        <f t="shared" si="42"/>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43"/>
        <v/>
      </c>
      <c r="E567" s="79" t="str">
        <f t="shared" si="42"/>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43"/>
        <v/>
      </c>
      <c r="E568" s="79" t="str">
        <f t="shared" si="42"/>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43"/>
        <v/>
      </c>
      <c r="E569" s="79" t="str">
        <f t="shared" si="42"/>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ref="D570:D585" si="44">IF(AND(B570&lt;&gt;"",C570&lt;&gt;""),"N/T","")</f>
        <v/>
      </c>
      <c r="E570" s="79" t="str">
        <f t="shared" si="42"/>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44"/>
        <v/>
      </c>
      <c r="E571" s="79" t="str">
        <f t="shared" si="42"/>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44"/>
        <v/>
      </c>
      <c r="E572" s="79" t="str">
        <f t="shared" si="42"/>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44"/>
        <v/>
      </c>
      <c r="E573" s="79" t="str">
        <f t="shared" si="42"/>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44"/>
        <v/>
      </c>
      <c r="E574" s="79" t="str">
        <f t="shared" si="42"/>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44"/>
        <v/>
      </c>
      <c r="E575" s="79" t="str">
        <f t="shared" si="42"/>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44"/>
        <v/>
      </c>
      <c r="E576" s="79" t="str">
        <f t="shared" si="42"/>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44"/>
        <v/>
      </c>
      <c r="E577" s="79" t="str">
        <f t="shared" si="42"/>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44"/>
        <v/>
      </c>
      <c r="E578" s="79" t="str">
        <f t="shared" si="42"/>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44"/>
        <v/>
      </c>
      <c r="E579" s="79" t="str">
        <f t="shared" si="42"/>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44"/>
        <v/>
      </c>
      <c r="E580" s="79" t="str">
        <f t="shared" si="42"/>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44"/>
        <v/>
      </c>
      <c r="E581" s="79" t="str">
        <f t="shared" si="42"/>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44"/>
        <v/>
      </c>
      <c r="E582" s="79" t="str">
        <f t="shared" si="42"/>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44"/>
        <v/>
      </c>
      <c r="E583" s="79" t="str">
        <f t="shared" si="42"/>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44"/>
        <v/>
      </c>
      <c r="E584" s="79" t="str">
        <f t="shared" si="42"/>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44"/>
        <v/>
      </c>
      <c r="E585" s="79" t="str">
        <f t="shared" si="42"/>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https://marpa.madrid/</v>
      </c>
      <c r="D589" s="99" t="s">
        <v>104</v>
      </c>
      <c r="E589" s="79" t="str">
        <f t="shared" ref="E589:E623" si="45">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Prepara tu visita</v>
      </c>
      <c r="C590" s="85" t="str" cm="1">
        <f t="array" ref="C590">IFERROR(INDEX('03.Muestra'!$F$8:$F$42,SMALL(IF("Página Web"='03.Muestra'!$D$8:$D$42,ROW('03.Muestra'!$F$8:$F$42)-MIN(ROW('03.Muestra'!$D$8:$D$42))+1,""),ROW()-588)),"")</f>
        <v>https://marpa.madrid/prepara-tu-visita</v>
      </c>
      <c r="D590" s="99" t="s">
        <v>104</v>
      </c>
      <c r="E590" s="79" t="str">
        <f t="shared" si="45"/>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Visita accesible</v>
      </c>
      <c r="C591" s="85" t="str" cm="1">
        <f t="array" ref="C591">IFERROR(INDEX('03.Muestra'!$F$8:$F$42,SMALL(IF("Página Web"='03.Muestra'!$D$8:$D$42,ROW('03.Muestra'!$F$8:$F$42)-MIN(ROW('03.Muestra'!$D$8:$D$42))+1,""),ROW()-588)),"")</f>
        <v>https://marpa.madrid/visita/visita-accesible</v>
      </c>
      <c r="D591" s="99" t="s">
        <v>104</v>
      </c>
      <c r="E591" s="79" t="str">
        <f t="shared" si="45"/>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Historia y sedes</v>
      </c>
      <c r="C592" s="85" t="str" cm="1">
        <f t="array" ref="C592">IFERROR(INDEX('03.Muestra'!$F$8:$F$42,SMALL(IF("Página Web"='03.Muestra'!$D$8:$D$42,ROW('03.Muestra'!$F$8:$F$42)-MIN(ROW('03.Muestra'!$D$8:$D$42))+1,""),ROW()-588)),"")</f>
        <v>https://marpa.madrid/historia-y-sedes</v>
      </c>
      <c r="D592" s="99" t="s">
        <v>104</v>
      </c>
      <c r="E592" s="79" t="str">
        <f t="shared" si="45"/>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Temporales</v>
      </c>
      <c r="C593" s="85" t="str" cm="1">
        <f t="array" ref="C593">IFERROR(INDEX('03.Muestra'!$F$8:$F$42,SMALL(IF("Página Web"='03.Muestra'!$D$8:$D$42,ROW('03.Muestra'!$F$8:$F$42)-MIN(ROW('03.Muestra'!$D$8:$D$42))+1,""),ROW()-588)),"")</f>
        <v>https://marpa.madrid/actividades/exposiciones-temporales</v>
      </c>
      <c r="D593" s="99" t="s">
        <v>104</v>
      </c>
      <c r="E593" s="79" t="str">
        <f t="shared" si="45"/>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Multimedia</v>
      </c>
      <c r="C594" s="85" t="str" cm="1">
        <f t="array" ref="C594">IFERROR(INDEX('03.Muestra'!$F$8:$F$42,SMALL(IF("Página Web"='03.Muestra'!$D$8:$D$42,ROW('03.Muestra'!$F$8:$F$42)-MIN(ROW('03.Muestra'!$D$8:$D$42))+1,""),ROW()-588)),"")</f>
        <v>https://marpa.madrid/actividades/multimedia</v>
      </c>
      <c r="D594" s="99" t="s">
        <v>104</v>
      </c>
      <c r="E594" s="79" t="str">
        <f t="shared" si="45"/>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Permanente</v>
      </c>
      <c r="C595" s="85" t="str" cm="1">
        <f t="array" ref="C595">IFERROR(INDEX('03.Muestra'!$F$8:$F$42,SMALL(IF("Página Web"='03.Muestra'!$D$8:$D$42,ROW('03.Muestra'!$F$8:$F$42)-MIN(ROW('03.Muestra'!$D$8:$D$42))+1,""),ROW()-588)),"")</f>
        <v>https://marpa.madrid/exposicion-permanente</v>
      </c>
      <c r="D595" s="99" t="s">
        <v>104</v>
      </c>
      <c r="E595" s="79" t="str">
        <f t="shared" si="45"/>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https://marpa.madrid/investigacion/biblioteca-emeterio-cuadrado</v>
      </c>
      <c r="D596" s="99" t="s">
        <v>104</v>
      </c>
      <c r="E596" s="79" t="str">
        <f t="shared" si="45"/>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Publicaciones</v>
      </c>
      <c r="C597" s="85" t="str" cm="1">
        <f t="array" ref="C597">IFERROR(INDEX('03.Muestra'!$F$8:$F$42,SMALL(IF("Página Web"='03.Muestra'!$D$8:$D$42,ROW('03.Muestra'!$F$8:$F$42)-MIN(ROW('03.Muestra'!$D$8:$D$42))+1,""),ROW()-588)),"")</f>
        <v>https://marpa.madrid/investigacion/publicaciones</v>
      </c>
      <c r="D597" s="99" t="s">
        <v>104</v>
      </c>
      <c r="E597" s="79" t="str">
        <f t="shared" si="45"/>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del sitio</v>
      </c>
      <c r="C598" s="85" t="str" cm="1">
        <f t="array" ref="C598">IFERROR(INDEX('03.Muestra'!$F$8:$F$42,SMALL(IF("Página Web"='03.Muestra'!$D$8:$D$42,ROW('03.Muestra'!$F$8:$F$42)-MIN(ROW('03.Muestra'!$D$8:$D$42))+1,""),ROW()-588)),"")</f>
        <v>https://marpa.madrid/sitemap</v>
      </c>
      <c r="D598" s="99" t="s">
        <v>104</v>
      </c>
      <c r="E598" s="79" t="str">
        <f t="shared" si="45"/>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https://marpa.madrid/aviso-legal</v>
      </c>
      <c r="D599" s="99" t="s">
        <v>104</v>
      </c>
      <c r="E599" s="79" t="str">
        <f t="shared" si="45"/>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Protección de datos</v>
      </c>
      <c r="C600" s="85" t="str" cm="1">
        <f t="array" ref="C600">IFERROR(INDEX('03.Muestra'!$F$8:$F$42,SMALL(IF("Página Web"='03.Muestra'!$D$8:$D$42,ROW('03.Muestra'!$F$8:$F$42)-MIN(ROW('03.Muestra'!$D$8:$D$42))+1,""),ROW()-588)),"")</f>
        <v>https://marpa.madrid/proteccion-de-datos</v>
      </c>
      <c r="D600" s="99" t="s">
        <v>104</v>
      </c>
      <c r="E600" s="79" t="str">
        <f t="shared" si="45"/>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https://marpa.madrid/accesibilidad</v>
      </c>
      <c r="D601" s="99" t="s">
        <v>104</v>
      </c>
      <c r="E601" s="79" t="str">
        <f t="shared" si="45"/>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Buscador</v>
      </c>
      <c r="C602" s="85" t="str" cm="1">
        <f t="array" ref="C602">IFERROR(INDEX('03.Muestra'!$F$8:$F$42,SMALL(IF("Página Web"='03.Muestra'!$D$8:$D$42,ROW('03.Muestra'!$F$8:$F$42)-MIN(ROW('03.Muestra'!$D$8:$D$42))+1,""),ROW()-588)),"")</f>
        <v>https://marpa.madrid/buscador?query=grecia</v>
      </c>
      <c r="D602" s="99" t="s">
        <v>104</v>
      </c>
      <c r="E602" s="79" t="str">
        <f t="shared" si="45"/>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07" si="46">IF(AND(B603&lt;&gt;"",C603&lt;&gt;""),"N/T","")</f>
        <v/>
      </c>
      <c r="E603" s="79" t="str">
        <f t="shared" si="45"/>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46"/>
        <v/>
      </c>
      <c r="E604" s="79" t="str">
        <f t="shared" si="45"/>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46"/>
        <v/>
      </c>
      <c r="E605" s="79" t="str">
        <f t="shared" si="45"/>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46"/>
        <v/>
      </c>
      <c r="E606" s="79" t="str">
        <f t="shared" si="45"/>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46"/>
        <v/>
      </c>
      <c r="E607" s="79" t="str">
        <f t="shared" si="45"/>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ref="D608:D623" si="47">IF(AND(B608&lt;&gt;"",C608&lt;&gt;""),"N/T","")</f>
        <v/>
      </c>
      <c r="E608" s="79" t="str">
        <f t="shared" si="45"/>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47"/>
        <v/>
      </c>
      <c r="E609" s="79" t="str">
        <f t="shared" si="45"/>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47"/>
        <v/>
      </c>
      <c r="E610" s="79" t="str">
        <f t="shared" si="45"/>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47"/>
        <v/>
      </c>
      <c r="E611" s="79" t="str">
        <f t="shared" si="45"/>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47"/>
        <v/>
      </c>
      <c r="E612" s="79" t="str">
        <f t="shared" si="45"/>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47"/>
        <v/>
      </c>
      <c r="E613" s="79" t="str">
        <f t="shared" si="45"/>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47"/>
        <v/>
      </c>
      <c r="E614" s="79" t="str">
        <f t="shared" si="45"/>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47"/>
        <v/>
      </c>
      <c r="E615" s="79" t="str">
        <f t="shared" si="45"/>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47"/>
        <v/>
      </c>
      <c r="E616" s="79" t="str">
        <f t="shared" si="45"/>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47"/>
        <v/>
      </c>
      <c r="E617" s="79" t="str">
        <f t="shared" si="45"/>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47"/>
        <v/>
      </c>
      <c r="E618" s="79" t="str">
        <f t="shared" si="45"/>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47"/>
        <v/>
      </c>
      <c r="E619" s="79" t="str">
        <f t="shared" si="45"/>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47"/>
        <v/>
      </c>
      <c r="E620" s="79" t="str">
        <f t="shared" si="45"/>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47"/>
        <v/>
      </c>
      <c r="E621" s="79" t="str">
        <f t="shared" si="45"/>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47"/>
        <v/>
      </c>
      <c r="E622" s="79" t="str">
        <f t="shared" si="45"/>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47"/>
        <v/>
      </c>
      <c r="E623" s="79" t="str">
        <f t="shared" si="45"/>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https://marpa.madrid/</v>
      </c>
      <c r="D627" s="99" t="s">
        <v>104</v>
      </c>
      <c r="E627" s="79" t="str">
        <f t="shared" ref="E627:E661" si="48">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Prepara tu visita</v>
      </c>
      <c r="C628" s="85" t="str" cm="1">
        <f t="array" ref="C628">IFERROR(INDEX('03.Muestra'!$F$8:$F$42,SMALL(IF("Página Web"='03.Muestra'!$D$8:$D$42,ROW('03.Muestra'!$F$8:$F$42)-MIN(ROW('03.Muestra'!$D$8:$D$42))+1,""),ROW()-626)),"")</f>
        <v>https://marpa.madrid/prepara-tu-visita</v>
      </c>
      <c r="D628" s="99" t="s">
        <v>104</v>
      </c>
      <c r="E628" s="79" t="str">
        <f t="shared" si="48"/>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Visita accesible</v>
      </c>
      <c r="C629" s="85" t="str" cm="1">
        <f t="array" ref="C629">IFERROR(INDEX('03.Muestra'!$F$8:$F$42,SMALL(IF("Página Web"='03.Muestra'!$D$8:$D$42,ROW('03.Muestra'!$F$8:$F$42)-MIN(ROW('03.Muestra'!$D$8:$D$42))+1,""),ROW()-626)),"")</f>
        <v>https://marpa.madrid/visita/visita-accesible</v>
      </c>
      <c r="D629" s="99" t="s">
        <v>104</v>
      </c>
      <c r="E629" s="79" t="str">
        <f t="shared" si="48"/>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Historia y sedes</v>
      </c>
      <c r="C630" s="85" t="str" cm="1">
        <f t="array" ref="C630">IFERROR(INDEX('03.Muestra'!$F$8:$F$42,SMALL(IF("Página Web"='03.Muestra'!$D$8:$D$42,ROW('03.Muestra'!$F$8:$F$42)-MIN(ROW('03.Muestra'!$D$8:$D$42))+1,""),ROW()-626)),"")</f>
        <v>https://marpa.madrid/historia-y-sedes</v>
      </c>
      <c r="D630" s="99" t="s">
        <v>104</v>
      </c>
      <c r="E630" s="79" t="str">
        <f t="shared" si="48"/>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Temporales</v>
      </c>
      <c r="C631" s="85" t="str" cm="1">
        <f t="array" ref="C631">IFERROR(INDEX('03.Muestra'!$F$8:$F$42,SMALL(IF("Página Web"='03.Muestra'!$D$8:$D$42,ROW('03.Muestra'!$F$8:$F$42)-MIN(ROW('03.Muestra'!$D$8:$D$42))+1,""),ROW()-626)),"")</f>
        <v>https://marpa.madrid/actividades/exposiciones-temporales</v>
      </c>
      <c r="D631" s="99" t="s">
        <v>104</v>
      </c>
      <c r="E631" s="79" t="str">
        <f t="shared" si="48"/>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Multimedia</v>
      </c>
      <c r="C632" s="85" t="str" cm="1">
        <f t="array" ref="C632">IFERROR(INDEX('03.Muestra'!$F$8:$F$42,SMALL(IF("Página Web"='03.Muestra'!$D$8:$D$42,ROW('03.Muestra'!$F$8:$F$42)-MIN(ROW('03.Muestra'!$D$8:$D$42))+1,""),ROW()-626)),"")</f>
        <v>https://marpa.madrid/actividades/multimedia</v>
      </c>
      <c r="D632" s="99" t="s">
        <v>104</v>
      </c>
      <c r="E632" s="79" t="str">
        <f t="shared" si="48"/>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Permanente</v>
      </c>
      <c r="C633" s="85" t="str" cm="1">
        <f t="array" ref="C633">IFERROR(INDEX('03.Muestra'!$F$8:$F$42,SMALL(IF("Página Web"='03.Muestra'!$D$8:$D$42,ROW('03.Muestra'!$F$8:$F$42)-MIN(ROW('03.Muestra'!$D$8:$D$42))+1,""),ROW()-626)),"")</f>
        <v>https://marpa.madrid/exposicion-permanente</v>
      </c>
      <c r="D633" s="99" t="s">
        <v>104</v>
      </c>
      <c r="E633" s="79" t="str">
        <f t="shared" si="48"/>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https://marpa.madrid/investigacion/biblioteca-emeterio-cuadrado</v>
      </c>
      <c r="D634" s="99" t="s">
        <v>104</v>
      </c>
      <c r="E634" s="79" t="str">
        <f t="shared" si="48"/>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Publicaciones</v>
      </c>
      <c r="C635" s="85" t="str" cm="1">
        <f t="array" ref="C635">IFERROR(INDEX('03.Muestra'!$F$8:$F$42,SMALL(IF("Página Web"='03.Muestra'!$D$8:$D$42,ROW('03.Muestra'!$F$8:$F$42)-MIN(ROW('03.Muestra'!$D$8:$D$42))+1,""),ROW()-626)),"")</f>
        <v>https://marpa.madrid/investigacion/publicaciones</v>
      </c>
      <c r="D635" s="99" t="s">
        <v>104</v>
      </c>
      <c r="E635" s="79" t="str">
        <f t="shared" si="48"/>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del sitio</v>
      </c>
      <c r="C636" s="85" t="str" cm="1">
        <f t="array" ref="C636">IFERROR(INDEX('03.Muestra'!$F$8:$F$42,SMALL(IF("Página Web"='03.Muestra'!$D$8:$D$42,ROW('03.Muestra'!$F$8:$F$42)-MIN(ROW('03.Muestra'!$D$8:$D$42))+1,""),ROW()-626)),"")</f>
        <v>https://marpa.madrid/sitemap</v>
      </c>
      <c r="D636" s="99" t="s">
        <v>104</v>
      </c>
      <c r="E636" s="79" t="str">
        <f t="shared" si="48"/>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https://marpa.madrid/aviso-legal</v>
      </c>
      <c r="D637" s="99" t="s">
        <v>104</v>
      </c>
      <c r="E637" s="79" t="str">
        <f t="shared" si="48"/>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Protección de datos</v>
      </c>
      <c r="C638" s="85" t="str" cm="1">
        <f t="array" ref="C638">IFERROR(INDEX('03.Muestra'!$F$8:$F$42,SMALL(IF("Página Web"='03.Muestra'!$D$8:$D$42,ROW('03.Muestra'!$F$8:$F$42)-MIN(ROW('03.Muestra'!$D$8:$D$42))+1,""),ROW()-626)),"")</f>
        <v>https://marpa.madrid/proteccion-de-datos</v>
      </c>
      <c r="D638" s="99" t="s">
        <v>104</v>
      </c>
      <c r="E638" s="79" t="str">
        <f t="shared" si="48"/>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https://marpa.madrid/accesibilidad</v>
      </c>
      <c r="D639" s="99" t="s">
        <v>104</v>
      </c>
      <c r="E639" s="79" t="str">
        <f t="shared" si="48"/>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Buscador</v>
      </c>
      <c r="C640" s="85" t="str" cm="1">
        <f t="array" ref="C640">IFERROR(INDEX('03.Muestra'!$F$8:$F$42,SMALL(IF("Página Web"='03.Muestra'!$D$8:$D$42,ROW('03.Muestra'!$F$8:$F$42)-MIN(ROW('03.Muestra'!$D$8:$D$42))+1,""),ROW()-626)),"")</f>
        <v>https://marpa.madrid/buscador?query=grecia</v>
      </c>
      <c r="D640" s="99" t="s">
        <v>104</v>
      </c>
      <c r="E640" s="79" t="str">
        <f t="shared" si="48"/>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45" si="49">IF(AND(B641&lt;&gt;"",C641&lt;&gt;""),"N/T","")</f>
        <v/>
      </c>
      <c r="E641" s="79" t="str">
        <f t="shared" si="48"/>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49"/>
        <v/>
      </c>
      <c r="E642" s="79" t="str">
        <f t="shared" si="48"/>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49"/>
        <v/>
      </c>
      <c r="E643" s="79" t="str">
        <f t="shared" si="48"/>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49"/>
        <v/>
      </c>
      <c r="E644" s="79" t="str">
        <f t="shared" si="48"/>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49"/>
        <v/>
      </c>
      <c r="E645" s="79" t="str">
        <f t="shared" si="48"/>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ref="D646:D661" si="50">IF(AND(B646&lt;&gt;"",C646&lt;&gt;""),"N/T","")</f>
        <v/>
      </c>
      <c r="E646" s="79" t="str">
        <f t="shared" si="48"/>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50"/>
        <v/>
      </c>
      <c r="E647" s="79" t="str">
        <f t="shared" si="48"/>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50"/>
        <v/>
      </c>
      <c r="E648" s="79" t="str">
        <f t="shared" si="48"/>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50"/>
        <v/>
      </c>
      <c r="E649" s="79" t="str">
        <f t="shared" si="48"/>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50"/>
        <v/>
      </c>
      <c r="E650" s="79" t="str">
        <f t="shared" si="48"/>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50"/>
        <v/>
      </c>
      <c r="E651" s="79" t="str">
        <f t="shared" si="48"/>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50"/>
        <v/>
      </c>
      <c r="E652" s="79" t="str">
        <f t="shared" si="48"/>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50"/>
        <v/>
      </c>
      <c r="E653" s="79" t="str">
        <f t="shared" si="48"/>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50"/>
        <v/>
      </c>
      <c r="E654" s="79" t="str">
        <f t="shared" si="48"/>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50"/>
        <v/>
      </c>
      <c r="E655" s="79" t="str">
        <f t="shared" si="48"/>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50"/>
        <v/>
      </c>
      <c r="E656" s="79" t="str">
        <f t="shared" si="48"/>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50"/>
        <v/>
      </c>
      <c r="E657" s="79" t="str">
        <f t="shared" si="48"/>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50"/>
        <v/>
      </c>
      <c r="E658" s="79" t="str">
        <f t="shared" si="48"/>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50"/>
        <v/>
      </c>
      <c r="E659" s="79" t="str">
        <f t="shared" si="48"/>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50"/>
        <v/>
      </c>
      <c r="E660" s="79" t="str">
        <f t="shared" si="48"/>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50"/>
        <v/>
      </c>
      <c r="E661" s="79" t="str">
        <f t="shared" si="48"/>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https://marpa.madrid/</v>
      </c>
      <c r="D665" s="99" t="s">
        <v>104</v>
      </c>
      <c r="E665" s="79" t="str">
        <f t="shared" ref="E665:E699" si="51">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Prepara tu visita</v>
      </c>
      <c r="C666" s="85" t="str" cm="1">
        <f t="array" ref="C666">IFERROR(INDEX('03.Muestra'!$F$8:$F$42,SMALL(IF("Página Web"='03.Muestra'!$D$8:$D$42,ROW('03.Muestra'!$F$8:$F$42)-MIN(ROW('03.Muestra'!$D$8:$D$42))+1,""),ROW()-664)),"")</f>
        <v>https://marpa.madrid/prepara-tu-visita</v>
      </c>
      <c r="D666" s="99" t="s">
        <v>104</v>
      </c>
      <c r="E666" s="79" t="str">
        <f t="shared" si="51"/>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Visita accesible</v>
      </c>
      <c r="C667" s="85" t="str" cm="1">
        <f t="array" ref="C667">IFERROR(INDEX('03.Muestra'!$F$8:$F$42,SMALL(IF("Página Web"='03.Muestra'!$D$8:$D$42,ROW('03.Muestra'!$F$8:$F$42)-MIN(ROW('03.Muestra'!$D$8:$D$42))+1,""),ROW()-664)),"")</f>
        <v>https://marpa.madrid/visita/visita-accesible</v>
      </c>
      <c r="D667" s="99" t="s">
        <v>104</v>
      </c>
      <c r="E667" s="79" t="str">
        <f t="shared" si="51"/>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Historia y sedes</v>
      </c>
      <c r="C668" s="85" t="str" cm="1">
        <f t="array" ref="C668">IFERROR(INDEX('03.Muestra'!$F$8:$F$42,SMALL(IF("Página Web"='03.Muestra'!$D$8:$D$42,ROW('03.Muestra'!$F$8:$F$42)-MIN(ROW('03.Muestra'!$D$8:$D$42))+1,""),ROW()-664)),"")</f>
        <v>https://marpa.madrid/historia-y-sedes</v>
      </c>
      <c r="D668" s="99" t="s">
        <v>104</v>
      </c>
      <c r="E668" s="79" t="str">
        <f t="shared" si="51"/>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Temporales</v>
      </c>
      <c r="C669" s="85" t="str" cm="1">
        <f t="array" ref="C669">IFERROR(INDEX('03.Muestra'!$F$8:$F$42,SMALL(IF("Página Web"='03.Muestra'!$D$8:$D$42,ROW('03.Muestra'!$F$8:$F$42)-MIN(ROW('03.Muestra'!$D$8:$D$42))+1,""),ROW()-664)),"")</f>
        <v>https://marpa.madrid/actividades/exposiciones-temporales</v>
      </c>
      <c r="D669" s="99" t="s">
        <v>104</v>
      </c>
      <c r="E669" s="79" t="str">
        <f t="shared" si="51"/>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Multimedia</v>
      </c>
      <c r="C670" s="85" t="str" cm="1">
        <f t="array" ref="C670">IFERROR(INDEX('03.Muestra'!$F$8:$F$42,SMALL(IF("Página Web"='03.Muestra'!$D$8:$D$42,ROW('03.Muestra'!$F$8:$F$42)-MIN(ROW('03.Muestra'!$D$8:$D$42))+1,""),ROW()-664)),"")</f>
        <v>https://marpa.madrid/actividades/multimedia</v>
      </c>
      <c r="D670" s="99" t="s">
        <v>104</v>
      </c>
      <c r="E670" s="79" t="str">
        <f t="shared" si="51"/>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Permanente</v>
      </c>
      <c r="C671" s="85" t="str" cm="1">
        <f t="array" ref="C671">IFERROR(INDEX('03.Muestra'!$F$8:$F$42,SMALL(IF("Página Web"='03.Muestra'!$D$8:$D$42,ROW('03.Muestra'!$F$8:$F$42)-MIN(ROW('03.Muestra'!$D$8:$D$42))+1,""),ROW()-664)),"")</f>
        <v>https://marpa.madrid/exposicion-permanente</v>
      </c>
      <c r="D671" s="99" t="s">
        <v>104</v>
      </c>
      <c r="E671" s="79" t="str">
        <f t="shared" si="51"/>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https://marpa.madrid/investigacion/biblioteca-emeterio-cuadrado</v>
      </c>
      <c r="D672" s="99" t="s">
        <v>104</v>
      </c>
      <c r="E672" s="79" t="str">
        <f t="shared" si="51"/>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Publicaciones</v>
      </c>
      <c r="C673" s="85" t="str" cm="1">
        <f t="array" ref="C673">IFERROR(INDEX('03.Muestra'!$F$8:$F$42,SMALL(IF("Página Web"='03.Muestra'!$D$8:$D$42,ROW('03.Muestra'!$F$8:$F$42)-MIN(ROW('03.Muestra'!$D$8:$D$42))+1,""),ROW()-664)),"")</f>
        <v>https://marpa.madrid/investigacion/publicaciones</v>
      </c>
      <c r="D673" s="99" t="s">
        <v>104</v>
      </c>
      <c r="E673" s="79" t="str">
        <f t="shared" si="51"/>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del sitio</v>
      </c>
      <c r="C674" s="85" t="str" cm="1">
        <f t="array" ref="C674">IFERROR(INDEX('03.Muestra'!$F$8:$F$42,SMALL(IF("Página Web"='03.Muestra'!$D$8:$D$42,ROW('03.Muestra'!$F$8:$F$42)-MIN(ROW('03.Muestra'!$D$8:$D$42))+1,""),ROW()-664)),"")</f>
        <v>https://marpa.madrid/sitemap</v>
      </c>
      <c r="D674" s="99" t="s">
        <v>104</v>
      </c>
      <c r="E674" s="79" t="str">
        <f t="shared" si="51"/>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https://marpa.madrid/aviso-legal</v>
      </c>
      <c r="D675" s="99" t="s">
        <v>104</v>
      </c>
      <c r="E675" s="79" t="str">
        <f t="shared" si="51"/>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Protección de datos</v>
      </c>
      <c r="C676" s="85" t="str" cm="1">
        <f t="array" ref="C676">IFERROR(INDEX('03.Muestra'!$F$8:$F$42,SMALL(IF("Página Web"='03.Muestra'!$D$8:$D$42,ROW('03.Muestra'!$F$8:$F$42)-MIN(ROW('03.Muestra'!$D$8:$D$42))+1,""),ROW()-664)),"")</f>
        <v>https://marpa.madrid/proteccion-de-datos</v>
      </c>
      <c r="D676" s="99" t="s">
        <v>104</v>
      </c>
      <c r="E676" s="79" t="str">
        <f t="shared" si="51"/>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https://marpa.madrid/accesibilidad</v>
      </c>
      <c r="D677" s="99" t="s">
        <v>104</v>
      </c>
      <c r="E677" s="79" t="str">
        <f t="shared" si="51"/>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Buscador</v>
      </c>
      <c r="C678" s="85" t="str" cm="1">
        <f t="array" ref="C678">IFERROR(INDEX('03.Muestra'!$F$8:$F$42,SMALL(IF("Página Web"='03.Muestra'!$D$8:$D$42,ROW('03.Muestra'!$F$8:$F$42)-MIN(ROW('03.Muestra'!$D$8:$D$42))+1,""),ROW()-664)),"")</f>
        <v>https://marpa.madrid/buscador?query=grecia</v>
      </c>
      <c r="D678" s="99" t="s">
        <v>104</v>
      </c>
      <c r="E678" s="79" t="str">
        <f t="shared" si="51"/>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83" si="52">IF(AND(B679&lt;&gt;"",C679&lt;&gt;""),"N/T","")</f>
        <v/>
      </c>
      <c r="E679" s="79" t="str">
        <f t="shared" si="51"/>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52"/>
        <v/>
      </c>
      <c r="E680" s="79" t="str">
        <f t="shared" si="51"/>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52"/>
        <v/>
      </c>
      <c r="E681" s="79" t="str">
        <f t="shared" si="51"/>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52"/>
        <v/>
      </c>
      <c r="E682" s="79" t="str">
        <f t="shared" si="51"/>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52"/>
        <v/>
      </c>
      <c r="E683" s="79" t="str">
        <f t="shared" si="51"/>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ref="D684:D699" si="53">IF(AND(B684&lt;&gt;"",C684&lt;&gt;""),"N/T","")</f>
        <v/>
      </c>
      <c r="E684" s="79" t="str">
        <f t="shared" si="51"/>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53"/>
        <v/>
      </c>
      <c r="E685" s="79" t="str">
        <f t="shared" si="51"/>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53"/>
        <v/>
      </c>
      <c r="E686" s="79" t="str">
        <f t="shared" si="51"/>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53"/>
        <v/>
      </c>
      <c r="E687" s="79" t="str">
        <f t="shared" si="51"/>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53"/>
        <v/>
      </c>
      <c r="E688" s="79" t="str">
        <f t="shared" si="51"/>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53"/>
        <v/>
      </c>
      <c r="E689" s="79" t="str">
        <f t="shared" si="51"/>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53"/>
        <v/>
      </c>
      <c r="E690" s="79" t="str">
        <f t="shared" si="51"/>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53"/>
        <v/>
      </c>
      <c r="E691" s="79" t="str">
        <f t="shared" si="51"/>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53"/>
        <v/>
      </c>
      <c r="E692" s="79" t="str">
        <f t="shared" si="51"/>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53"/>
        <v/>
      </c>
      <c r="E693" s="79" t="str">
        <f t="shared" si="51"/>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53"/>
        <v/>
      </c>
      <c r="E694" s="79" t="str">
        <f t="shared" si="51"/>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53"/>
        <v/>
      </c>
      <c r="E695" s="79" t="str">
        <f t="shared" si="51"/>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53"/>
        <v/>
      </c>
      <c r="E696" s="79" t="str">
        <f t="shared" si="51"/>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53"/>
        <v/>
      </c>
      <c r="E697" s="79" t="str">
        <f t="shared" si="51"/>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53"/>
        <v/>
      </c>
      <c r="E698" s="79" t="str">
        <f t="shared" si="51"/>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53"/>
        <v/>
      </c>
      <c r="E699" s="79" t="str">
        <f t="shared" si="51"/>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https://marpa.madrid/</v>
      </c>
      <c r="D703" s="99" t="s">
        <v>104</v>
      </c>
      <c r="E703" s="79" t="str">
        <f t="shared" ref="E703:E737" si="54">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Prepara tu visita</v>
      </c>
      <c r="C704" s="85" t="str" cm="1">
        <f t="array" ref="C704">IFERROR(INDEX('03.Muestra'!$F$8:$F$42,SMALL(IF("Página Web"='03.Muestra'!$D$8:$D$42,ROW('03.Muestra'!$F$8:$F$42)-MIN(ROW('03.Muestra'!$D$8:$D$42))+1,""),ROW()-702)),"")</f>
        <v>https://marpa.madrid/prepara-tu-visita</v>
      </c>
      <c r="D704" s="99" t="s">
        <v>104</v>
      </c>
      <c r="E704" s="79" t="str">
        <f t="shared" si="54"/>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Visita accesible</v>
      </c>
      <c r="C705" s="85" t="str" cm="1">
        <f t="array" ref="C705">IFERROR(INDEX('03.Muestra'!$F$8:$F$42,SMALL(IF("Página Web"='03.Muestra'!$D$8:$D$42,ROW('03.Muestra'!$F$8:$F$42)-MIN(ROW('03.Muestra'!$D$8:$D$42))+1,""),ROW()-702)),"")</f>
        <v>https://marpa.madrid/visita/visita-accesible</v>
      </c>
      <c r="D705" s="99" t="s">
        <v>104</v>
      </c>
      <c r="E705" s="79" t="str">
        <f t="shared" si="54"/>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Historia y sedes</v>
      </c>
      <c r="C706" s="85" t="str" cm="1">
        <f t="array" ref="C706">IFERROR(INDEX('03.Muestra'!$F$8:$F$42,SMALL(IF("Página Web"='03.Muestra'!$D$8:$D$42,ROW('03.Muestra'!$F$8:$F$42)-MIN(ROW('03.Muestra'!$D$8:$D$42))+1,""),ROW()-702)),"")</f>
        <v>https://marpa.madrid/historia-y-sedes</v>
      </c>
      <c r="D706" s="99" t="s">
        <v>104</v>
      </c>
      <c r="E706" s="79" t="str">
        <f t="shared" si="54"/>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Temporales</v>
      </c>
      <c r="C707" s="85" t="str" cm="1">
        <f t="array" ref="C707">IFERROR(INDEX('03.Muestra'!$F$8:$F$42,SMALL(IF("Página Web"='03.Muestra'!$D$8:$D$42,ROW('03.Muestra'!$F$8:$F$42)-MIN(ROW('03.Muestra'!$D$8:$D$42))+1,""),ROW()-702)),"")</f>
        <v>https://marpa.madrid/actividades/exposiciones-temporales</v>
      </c>
      <c r="D707" s="99" t="s">
        <v>104</v>
      </c>
      <c r="E707" s="79" t="str">
        <f t="shared" si="54"/>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Multimedia</v>
      </c>
      <c r="C708" s="85" t="str" cm="1">
        <f t="array" ref="C708">IFERROR(INDEX('03.Muestra'!$F$8:$F$42,SMALL(IF("Página Web"='03.Muestra'!$D$8:$D$42,ROW('03.Muestra'!$F$8:$F$42)-MIN(ROW('03.Muestra'!$D$8:$D$42))+1,""),ROW()-702)),"")</f>
        <v>https://marpa.madrid/actividades/multimedia</v>
      </c>
      <c r="D708" s="99" t="s">
        <v>104</v>
      </c>
      <c r="E708" s="79" t="str">
        <f t="shared" si="54"/>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Permanente</v>
      </c>
      <c r="C709" s="85" t="str" cm="1">
        <f t="array" ref="C709">IFERROR(INDEX('03.Muestra'!$F$8:$F$42,SMALL(IF("Página Web"='03.Muestra'!$D$8:$D$42,ROW('03.Muestra'!$F$8:$F$42)-MIN(ROW('03.Muestra'!$D$8:$D$42))+1,""),ROW()-702)),"")</f>
        <v>https://marpa.madrid/exposicion-permanente</v>
      </c>
      <c r="D709" s="99" t="s">
        <v>104</v>
      </c>
      <c r="E709" s="79" t="str">
        <f t="shared" si="54"/>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https://marpa.madrid/investigacion/biblioteca-emeterio-cuadrado</v>
      </c>
      <c r="D710" s="99" t="s">
        <v>104</v>
      </c>
      <c r="E710" s="79" t="str">
        <f t="shared" si="54"/>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Publicaciones</v>
      </c>
      <c r="C711" s="85" t="str" cm="1">
        <f t="array" ref="C711">IFERROR(INDEX('03.Muestra'!$F$8:$F$42,SMALL(IF("Página Web"='03.Muestra'!$D$8:$D$42,ROW('03.Muestra'!$F$8:$F$42)-MIN(ROW('03.Muestra'!$D$8:$D$42))+1,""),ROW()-702)),"")</f>
        <v>https://marpa.madrid/investigacion/publicaciones</v>
      </c>
      <c r="D711" s="99" t="s">
        <v>104</v>
      </c>
      <c r="E711" s="79" t="str">
        <f t="shared" si="54"/>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del sitio</v>
      </c>
      <c r="C712" s="85" t="str" cm="1">
        <f t="array" ref="C712">IFERROR(INDEX('03.Muestra'!$F$8:$F$42,SMALL(IF("Página Web"='03.Muestra'!$D$8:$D$42,ROW('03.Muestra'!$F$8:$F$42)-MIN(ROW('03.Muestra'!$D$8:$D$42))+1,""),ROW()-702)),"")</f>
        <v>https://marpa.madrid/sitemap</v>
      </c>
      <c r="D712" s="99" t="s">
        <v>104</v>
      </c>
      <c r="E712" s="79" t="str">
        <f t="shared" si="54"/>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https://marpa.madrid/aviso-legal</v>
      </c>
      <c r="D713" s="99" t="s">
        <v>104</v>
      </c>
      <c r="E713" s="79" t="str">
        <f t="shared" si="54"/>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Protección de datos</v>
      </c>
      <c r="C714" s="85" t="str" cm="1">
        <f t="array" ref="C714">IFERROR(INDEX('03.Muestra'!$F$8:$F$42,SMALL(IF("Página Web"='03.Muestra'!$D$8:$D$42,ROW('03.Muestra'!$F$8:$F$42)-MIN(ROW('03.Muestra'!$D$8:$D$42))+1,""),ROW()-702)),"")</f>
        <v>https://marpa.madrid/proteccion-de-datos</v>
      </c>
      <c r="D714" s="99" t="s">
        <v>104</v>
      </c>
      <c r="E714" s="79" t="str">
        <f t="shared" si="54"/>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https://marpa.madrid/accesibilidad</v>
      </c>
      <c r="D715" s="99" t="s">
        <v>104</v>
      </c>
      <c r="E715" s="79" t="str">
        <f t="shared" si="54"/>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Buscador</v>
      </c>
      <c r="C716" s="85" t="str" cm="1">
        <f t="array" ref="C716">IFERROR(INDEX('03.Muestra'!$F$8:$F$42,SMALL(IF("Página Web"='03.Muestra'!$D$8:$D$42,ROW('03.Muestra'!$F$8:$F$42)-MIN(ROW('03.Muestra'!$D$8:$D$42))+1,""),ROW()-702)),"")</f>
        <v>https://marpa.madrid/buscador?query=grecia</v>
      </c>
      <c r="D716" s="99" t="s">
        <v>104</v>
      </c>
      <c r="E716" s="79" t="str">
        <f t="shared" si="54"/>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21" si="55">IF(AND(B717&lt;&gt;"",C717&lt;&gt;""),"N/T","")</f>
        <v/>
      </c>
      <c r="E717" s="79" t="str">
        <f t="shared" si="54"/>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55"/>
        <v/>
      </c>
      <c r="E718" s="79" t="str">
        <f t="shared" si="54"/>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55"/>
        <v/>
      </c>
      <c r="E719" s="79" t="str">
        <f t="shared" si="54"/>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55"/>
        <v/>
      </c>
      <c r="E720" s="79" t="str">
        <f t="shared" si="54"/>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55"/>
        <v/>
      </c>
      <c r="E721" s="79" t="str">
        <f t="shared" si="54"/>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ref="D722:D737" si="56">IF(AND(B722&lt;&gt;"",C722&lt;&gt;""),"N/T","")</f>
        <v/>
      </c>
      <c r="E722" s="79" t="str">
        <f t="shared" si="54"/>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56"/>
        <v/>
      </c>
      <c r="E723" s="79" t="str">
        <f t="shared" si="54"/>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56"/>
        <v/>
      </c>
      <c r="E724" s="79" t="str">
        <f t="shared" si="54"/>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56"/>
        <v/>
      </c>
      <c r="E725" s="79" t="str">
        <f t="shared" si="54"/>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56"/>
        <v/>
      </c>
      <c r="E726" s="79" t="str">
        <f t="shared" si="54"/>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56"/>
        <v/>
      </c>
      <c r="E727" s="79" t="str">
        <f t="shared" si="54"/>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56"/>
        <v/>
      </c>
      <c r="E728" s="79" t="str">
        <f t="shared" si="54"/>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56"/>
        <v/>
      </c>
      <c r="E729" s="79" t="str">
        <f t="shared" si="54"/>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56"/>
        <v/>
      </c>
      <c r="E730" s="79" t="str">
        <f t="shared" si="54"/>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56"/>
        <v/>
      </c>
      <c r="E731" s="79" t="str">
        <f t="shared" si="54"/>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56"/>
        <v/>
      </c>
      <c r="E732" s="79" t="str">
        <f t="shared" si="54"/>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56"/>
        <v/>
      </c>
      <c r="E733" s="79" t="str">
        <f t="shared" si="54"/>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56"/>
        <v/>
      </c>
      <c r="E734" s="79" t="str">
        <f t="shared" si="54"/>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56"/>
        <v/>
      </c>
      <c r="E735" s="79" t="str">
        <f t="shared" si="54"/>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56"/>
        <v/>
      </c>
      <c r="E736" s="79" t="str">
        <f t="shared" si="54"/>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56"/>
        <v/>
      </c>
      <c r="E737" s="79" t="str">
        <f t="shared" si="54"/>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6" zoomScale="85" zoomScaleNormal="85" workbookViewId="0"/>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4</v>
      </c>
      <c r="H12" s="42">
        <f ca="1">IF(($G$15+$K$15)=0,0,G12/($G$15+$K$15))</f>
        <v>3.1746031746031744E-2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2</v>
      </c>
      <c r="H13" s="42">
        <f ca="1">IF(($G$15+$K$15)=0,0,G13/($G$15+$K$15))</f>
        <v>1.5873015873015872E-2</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120</v>
      </c>
      <c r="H14" s="42">
        <f ca="1">IF(($G$15+$K$15)=0,0,G14/($G$15+$K$15))</f>
        <v>0.95238095238095233</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2</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92</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2</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92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2</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https://marpa.madrid/</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Visita accesible</v>
      </c>
      <c r="C249" s="85" t="str" cm="1">
        <f t="array" ref="C249">IFERROR(INDEX('03.Muestra'!$F$8:$F$42,SMALL(IF("Página Web"='03.Muestra'!$D$8:$D$42,ROW('03.Muestra'!$F$8:$F$42)-MIN(ROW('03.Muestra'!$D$8:$D$42))+1,""),ROW()-246)),"")</f>
        <v>https://marpa.madrid/visita/visita-accesible</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Historia y sedes</v>
      </c>
      <c r="C250" s="85" t="str" cm="1">
        <f t="array" ref="C250">IFERROR(INDEX('03.Muestra'!$F$8:$F$42,SMALL(IF("Página Web"='03.Muestra'!$D$8:$D$42,ROW('03.Muestra'!$F$8:$F$42)-MIN(ROW('03.Muestra'!$D$8:$D$42))+1,""),ROW()-246)),"")</f>
        <v>https://marpa.madrid/historia-y-sedes</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Temporales</v>
      </c>
      <c r="C251" s="85" t="str" cm="1">
        <f t="array" ref="C251">IFERROR(INDEX('03.Muestra'!$F$8:$F$42,SMALL(IF("Página Web"='03.Muestra'!$D$8:$D$42,ROW('03.Muestra'!$F$8:$F$42)-MIN(ROW('03.Muestra'!$D$8:$D$42))+1,""),ROW()-246)),"")</f>
        <v>https://marpa.madrid/actividades/exposiciones-temporales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Multimedia</v>
      </c>
      <c r="C252" s="85" t="str" cm="1">
        <f t="array" ref="C252">IFERROR(INDEX('03.Muestra'!$F$8:$F$42,SMALL(IF("Página Web"='03.Muestra'!$D$8:$D$42,ROW('03.Muestra'!$F$8:$F$42)-MIN(ROW('03.Muestra'!$D$8:$D$42))+1,""),ROW()-246)),"")</f>
        <v>https://marpa.madrid/actividades/multimedia</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Permanente</v>
      </c>
      <c r="C253" s="85" t="str" cm="1">
        <f t="array" ref="C253">IFERROR(INDEX('03.Muestra'!$F$8:$F$42,SMALL(IF("Página Web"='03.Muestra'!$D$8:$D$42,ROW('03.Muestra'!$F$8:$F$42)-MIN(ROW('03.Muestra'!$D$8:$D$42))+1,""),ROW()-246)),"")</f>
        <v>https://marpa.madrid/exposicion-permanente</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https://marpa.madrid/investigacion/biblioteca-emeterio-cuadrado</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Publicaciones</v>
      </c>
      <c r="C255" s="85" t="str" cm="1">
        <f t="array" ref="C255">IFERROR(INDEX('03.Muestra'!$F$8:$F$42,SMALL(IF("Página Web"='03.Muestra'!$D$8:$D$42,ROW('03.Muestra'!$F$8:$F$42)-MIN(ROW('03.Muestra'!$D$8:$D$42))+1,""),ROW()-246)),"")</f>
        <v>https://marpa.madrid/investigacion/publicaciones</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del sitio</v>
      </c>
      <c r="C256" s="85" t="str" cm="1">
        <f t="array" ref="C256">IFERROR(INDEX('03.Muestra'!$F$8:$F$42,SMALL(IF("Página Web"='03.Muestra'!$D$8:$D$42,ROW('03.Muestra'!$F$8:$F$42)-MIN(ROW('03.Muestra'!$D$8:$D$42))+1,""),ROW()-246)),"")</f>
        <v>https://marpa.madrid/sitemap</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https://marpa.madrid/aviso-legal</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Protección de datos</v>
      </c>
      <c r="C258" s="85" t="str" cm="1">
        <f t="array" ref="C258">IFERROR(INDEX('03.Muestra'!$F$8:$F$42,SMALL(IF("Página Web"='03.Muestra'!$D$8:$D$42,ROW('03.Muestra'!$F$8:$F$42)-MIN(ROW('03.Muestra'!$D$8:$D$42))+1,""),ROW()-246)),"")</f>
        <v>https://marpa.madrid/proteccion-de-datos</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https://marpa.madrid/accesibilidad</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Buscador</v>
      </c>
      <c r="C260" s="85" t="str" cm="1">
        <f t="array" ref="C260">IFERROR(INDEX('03.Muestra'!$F$8:$F$42,SMALL(IF("Página Web"='03.Muestra'!$D$8:$D$42,ROW('03.Muestra'!$F$8:$F$42)-MIN(ROW('03.Muestra'!$D$8:$D$42))+1,""),ROW()-246)),"")</f>
        <v>https://marpa.madrid/buscador?query=grecia</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https://marpa.madrid/</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Visita accesible</v>
      </c>
      <c r="C287" s="85" t="str" cm="1">
        <f t="array" ref="C287">IFERROR(INDEX('03.Muestra'!$F$8:$F$42,SMALL(IF("Página Web"='03.Muestra'!$D$8:$D$42,ROW('03.Muestra'!$F$8:$F$42)-MIN(ROW('03.Muestra'!$D$8:$D$42))+1,""),ROW()-284)),"")</f>
        <v>https://marpa.madrid/visita/visita-accesible</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Historia y sedes</v>
      </c>
      <c r="C288" s="85" t="str" cm="1">
        <f t="array" ref="C288">IFERROR(INDEX('03.Muestra'!$F$8:$F$42,SMALL(IF("Página Web"='03.Muestra'!$D$8:$D$42,ROW('03.Muestra'!$F$8:$F$42)-MIN(ROW('03.Muestra'!$D$8:$D$42))+1,""),ROW()-284)),"")</f>
        <v>https://marpa.madrid/historia-y-sedes</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Temporales</v>
      </c>
      <c r="C289" s="85" t="str" cm="1">
        <f t="array" ref="C289">IFERROR(INDEX('03.Muestra'!$F$8:$F$42,SMALL(IF("Página Web"='03.Muestra'!$D$8:$D$42,ROW('03.Muestra'!$F$8:$F$42)-MIN(ROW('03.Muestra'!$D$8:$D$42))+1,""),ROW()-284)),"")</f>
        <v>https://marpa.madrid/actividades/exposiciones-temporales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Multimedia</v>
      </c>
      <c r="C290" s="85" t="str" cm="1">
        <f t="array" ref="C290">IFERROR(INDEX('03.Muestra'!$F$8:$F$42,SMALL(IF("Página Web"='03.Muestra'!$D$8:$D$42,ROW('03.Muestra'!$F$8:$F$42)-MIN(ROW('03.Muestra'!$D$8:$D$42))+1,""),ROW()-284)),"")</f>
        <v>https://marpa.madrid/actividades/multimedia</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Permanente</v>
      </c>
      <c r="C291" s="85" t="str" cm="1">
        <f t="array" ref="C291">IFERROR(INDEX('03.Muestra'!$F$8:$F$42,SMALL(IF("Página Web"='03.Muestra'!$D$8:$D$42,ROW('03.Muestra'!$F$8:$F$42)-MIN(ROW('03.Muestra'!$D$8:$D$42))+1,""),ROW()-284)),"")</f>
        <v>https://marpa.madrid/exposicion-permanente</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https://marpa.madrid/investigacion/biblioteca-emeterio-cuadrado</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Publicaciones</v>
      </c>
      <c r="C293" s="85" t="str" cm="1">
        <f t="array" ref="C293">IFERROR(INDEX('03.Muestra'!$F$8:$F$42,SMALL(IF("Página Web"='03.Muestra'!$D$8:$D$42,ROW('03.Muestra'!$F$8:$F$42)-MIN(ROW('03.Muestra'!$D$8:$D$42))+1,""),ROW()-284)),"")</f>
        <v>https://marpa.madrid/investigacion/publicaciones</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del sitio</v>
      </c>
      <c r="C294" s="85" t="str" cm="1">
        <f t="array" ref="C294">IFERROR(INDEX('03.Muestra'!$F$8:$F$42,SMALL(IF("Página Web"='03.Muestra'!$D$8:$D$42,ROW('03.Muestra'!$F$8:$F$42)-MIN(ROW('03.Muestra'!$D$8:$D$42))+1,""),ROW()-284)),"")</f>
        <v>https://marpa.madrid/sitemap</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https://marpa.madrid/aviso-legal</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Protección de datos</v>
      </c>
      <c r="C296" s="85" t="str" cm="1">
        <f t="array" ref="C296">IFERROR(INDEX('03.Muestra'!$F$8:$F$42,SMALL(IF("Página Web"='03.Muestra'!$D$8:$D$42,ROW('03.Muestra'!$F$8:$F$42)-MIN(ROW('03.Muestra'!$D$8:$D$42))+1,""),ROW()-284)),"")</f>
        <v>https://marpa.madrid/proteccion-de-datos</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https://marpa.madrid/accesibilidad</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Buscador</v>
      </c>
      <c r="C298" s="85" t="str" cm="1">
        <f t="array" ref="C298">IFERROR(INDEX('03.Muestra'!$F$8:$F$42,SMALL(IF("Página Web"='03.Muestra'!$D$8:$D$42,ROW('03.Muestra'!$F$8:$F$42)-MIN(ROW('03.Muestra'!$D$8:$D$42))+1,""),ROW()-284)),"")</f>
        <v>https://marpa.madrid/buscador?query=grecia</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https://marpa.madrid/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Visita accesible</v>
      </c>
      <c r="C325" s="85" t="str" cm="1">
        <f t="array" ref="C325">IFERROR(INDEX('03.Muestra'!$F$8:$F$42,SMALL(IF("Página Web"='03.Muestra'!$D$8:$D$42,ROW('03.Muestra'!$F$8:$F$42)-MIN(ROW('03.Muestra'!$D$8:$D$42))+1,""),ROW()-322)),"")</f>
        <v>https://marpa.madrid/visita/visita-accesible</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Historia y sedes</v>
      </c>
      <c r="C326" s="85" t="str" cm="1">
        <f t="array" ref="C326">IFERROR(INDEX('03.Muestra'!$F$8:$F$42,SMALL(IF("Página Web"='03.Muestra'!$D$8:$D$42,ROW('03.Muestra'!$F$8:$F$42)-MIN(ROW('03.Muestra'!$D$8:$D$42))+1,""),ROW()-322)),"")</f>
        <v>https://marpa.madrid/historia-y-sedes</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Temporales</v>
      </c>
      <c r="C327" s="85" t="str" cm="1">
        <f t="array" ref="C327">IFERROR(INDEX('03.Muestra'!$F$8:$F$42,SMALL(IF("Página Web"='03.Muestra'!$D$8:$D$42,ROW('03.Muestra'!$F$8:$F$42)-MIN(ROW('03.Muestra'!$D$8:$D$42))+1,""),ROW()-322)),"")</f>
        <v>https://marpa.madrid/actividades/exposiciones-temporales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Multimedia</v>
      </c>
      <c r="C328" s="85" t="str" cm="1">
        <f t="array" ref="C328">IFERROR(INDEX('03.Muestra'!$F$8:$F$42,SMALL(IF("Página Web"='03.Muestra'!$D$8:$D$42,ROW('03.Muestra'!$F$8:$F$42)-MIN(ROW('03.Muestra'!$D$8:$D$42))+1,""),ROW()-322)),"")</f>
        <v>https://marpa.madrid/actividades/multimedia</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Permanente</v>
      </c>
      <c r="C329" s="85" t="str" cm="1">
        <f t="array" ref="C329">IFERROR(INDEX('03.Muestra'!$F$8:$F$42,SMALL(IF("Página Web"='03.Muestra'!$D$8:$D$42,ROW('03.Muestra'!$F$8:$F$42)-MIN(ROW('03.Muestra'!$D$8:$D$42))+1,""),ROW()-322)),"")</f>
        <v>https://marpa.madrid/exposicion-permanente</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https://marpa.madrid/investigacion/biblioteca-emeterio-cuadrado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Publicaciones</v>
      </c>
      <c r="C331" s="85" t="str" cm="1">
        <f t="array" ref="C331">IFERROR(INDEX('03.Muestra'!$F$8:$F$42,SMALL(IF("Página Web"='03.Muestra'!$D$8:$D$42,ROW('03.Muestra'!$F$8:$F$42)-MIN(ROW('03.Muestra'!$D$8:$D$42))+1,""),ROW()-322)),"")</f>
        <v>https://marpa.madrid/investigacion/publicaciones</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del sitio</v>
      </c>
      <c r="C332" s="85" t="str" cm="1">
        <f t="array" ref="C332">IFERROR(INDEX('03.Muestra'!$F$8:$F$42,SMALL(IF("Página Web"='03.Muestra'!$D$8:$D$42,ROW('03.Muestra'!$F$8:$F$42)-MIN(ROW('03.Muestra'!$D$8:$D$42))+1,""),ROW()-322)),"")</f>
        <v>https://marpa.madrid/sitemap</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https://marpa.madrid/aviso-legal</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Protección de datos</v>
      </c>
      <c r="C334" s="85" t="str" cm="1">
        <f t="array" ref="C334">IFERROR(INDEX('03.Muestra'!$F$8:$F$42,SMALL(IF("Página Web"='03.Muestra'!$D$8:$D$42,ROW('03.Muestra'!$F$8:$F$42)-MIN(ROW('03.Muestra'!$D$8:$D$42))+1,""),ROW()-322)),"")</f>
        <v>https://marpa.madrid/proteccion-de-datos</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https://marpa.madrid/accesibilidad</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Buscador</v>
      </c>
      <c r="C336" s="85" t="str" cm="1">
        <f t="array" ref="C336">IFERROR(INDEX('03.Muestra'!$F$8:$F$42,SMALL(IF("Página Web"='03.Muestra'!$D$8:$D$42,ROW('03.Muestra'!$F$8:$F$42)-MIN(ROW('03.Muestra'!$D$8:$D$42))+1,""),ROW()-322)),"")</f>
        <v>https://marpa.madrid/buscador?query=grecia</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343</v>
      </c>
      <c r="H12" s="42">
        <f ca="1">IF(($G$15+$K$15)=0,0,G12/($G$15+$K$15))</f>
        <v>0.49</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71</v>
      </c>
      <c r="H13" s="42">
        <f ca="1">IF(($G$15+$K$15)=0,0,G13/($G$15+$K$15))</f>
        <v>0.10142857142857142</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286</v>
      </c>
      <c r="H14" s="42">
        <f ca="1">IF(($G$15+$K$15)=0,0,G14/($G$15+$K$15))</f>
        <v>0.40857142857142859</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700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https://marpa.madrid/</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Visita accesible</v>
      </c>
      <c r="C21" s="85" t="str" cm="1">
        <f t="array" ref="C21">IFERROR(INDEX('03.Muestra'!$F$8:$F$42,SMALL(IF("Página Web"='03.Muestra'!$D$8:$D$42,ROW('03.Muestra'!$F$8:$F$42)-MIN(ROW('03.Muestra'!$D$8:$D$42))+1,""),ROW()-18)),"")</f>
        <v>https://marpa.madrid/visita/visita-accesible</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Historia y sedes</v>
      </c>
      <c r="C22" s="85" t="str" cm="1">
        <f t="array" ref="C22">IFERROR(INDEX('03.Muestra'!$F$8:$F$42,SMALL(IF("Página Web"='03.Muestra'!$D$8:$D$42,ROW('03.Muestra'!$F$8:$F$42)-MIN(ROW('03.Muestra'!$D$8:$D$42))+1,""),ROW()-18)),"")</f>
        <v>https://marpa.madrid/historia-y-sedes</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Temporales</v>
      </c>
      <c r="C23" s="85" t="str" cm="1">
        <f t="array" ref="C23">IFERROR(INDEX('03.Muestra'!$F$8:$F$42,SMALL(IF("Página Web"='03.Muestra'!$D$8:$D$42,ROW('03.Muestra'!$F$8:$F$42)-MIN(ROW('03.Muestra'!$D$8:$D$42))+1,""),ROW()-18)),"")</f>
        <v>https://marpa.madrid/actividades/exposiciones-temporales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Multimedia</v>
      </c>
      <c r="C24" s="85" t="str" cm="1">
        <f t="array" ref="C24">IFERROR(INDEX('03.Muestra'!$F$8:$F$42,SMALL(IF("Página Web"='03.Muestra'!$D$8:$D$42,ROW('03.Muestra'!$F$8:$F$42)-MIN(ROW('03.Muestra'!$D$8:$D$42))+1,""),ROW()-18)),"")</f>
        <v>https://marpa.madrid/actividades/multimedia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Permanente</v>
      </c>
      <c r="C25" s="85" t="str" cm="1">
        <f t="array" ref="C25">IFERROR(INDEX('03.Muestra'!$F$8:$F$42,SMALL(IF("Página Web"='03.Muestra'!$D$8:$D$42,ROW('03.Muestra'!$F$8:$F$42)-MIN(ROW('03.Muestra'!$D$8:$D$42))+1,""),ROW()-18)),"")</f>
        <v>https://marpa.madrid/exposicion-permanente</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Biblioteca</v>
      </c>
      <c r="C26" s="85" t="str" cm="1">
        <f t="array" ref="C26">IFERROR(INDEX('03.Muestra'!$F$8:$F$42,SMALL(IF("Página Web"='03.Muestra'!$D$8:$D$42,ROW('03.Muestra'!$F$8:$F$42)-MIN(ROW('03.Muestra'!$D$8:$D$42))+1,""),ROW()-18)),"")</f>
        <v>https://marpa.madrid/investigacion/biblioteca-emeterio-cuadrado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Publicaciones</v>
      </c>
      <c r="C27" s="85" t="str" cm="1">
        <f t="array" ref="C27">IFERROR(INDEX('03.Muestra'!$F$8:$F$42,SMALL(IF("Página Web"='03.Muestra'!$D$8:$D$42,ROW('03.Muestra'!$F$8:$F$42)-MIN(ROW('03.Muestra'!$D$8:$D$42))+1,""),ROW()-18)),"")</f>
        <v>https://marpa.madrid/investigacion/publicaciones</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Mapa del sitio</v>
      </c>
      <c r="C28" s="85" t="str" cm="1">
        <f t="array" ref="C28">IFERROR(INDEX('03.Muestra'!$F$8:$F$42,SMALL(IF("Página Web"='03.Muestra'!$D$8:$D$42,ROW('03.Muestra'!$F$8:$F$42)-MIN(ROW('03.Muestra'!$D$8:$D$42))+1,""),ROW()-18)),"")</f>
        <v>https://marpa.madrid/sitemap</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https://marpa.madrid/aviso-legal</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Protección de datos</v>
      </c>
      <c r="C30" s="85" t="str" cm="1">
        <f t="array" ref="C30">IFERROR(INDEX('03.Muestra'!$F$8:$F$42,SMALL(IF("Página Web"='03.Muestra'!$D$8:$D$42,ROW('03.Muestra'!$F$8:$F$42)-MIN(ROW('03.Muestra'!$D$8:$D$42))+1,""),ROW()-18)),"")</f>
        <v>https://marpa.madrid/proteccion-de-datos</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https://marpa.madrid/accesibilidad</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Buscador</v>
      </c>
      <c r="C32" s="85" t="str" cm="1">
        <f t="array" ref="C32">IFERROR(INDEX('03.Muestra'!$F$8:$F$42,SMALL(IF("Página Web"='03.Muestra'!$D$8:$D$42,ROW('03.Muestra'!$F$8:$F$42)-MIN(ROW('03.Muestra'!$D$8:$D$42))+1,""),ROW()-18)),"")</f>
        <v>https://marpa.madrid/buscador?query=grecia</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Visita accesible</v>
      </c>
      <c r="C59" s="85" t="str" cm="1">
        <f t="array" ref="C59">IFERROR(INDEX('03.Muestra'!$F$8:$F$42,SMALL(IF("Página Web"='03.Muestra'!$D$8:$D$42,ROW('03.Muestra'!$F$8:$F$42)-MIN(ROW('03.Muestra'!$D$8:$D$42))+1,""),ROW()-56)),"")</f>
        <v>https://marpa.madrid/visita/visita-accesible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Historia y sedes</v>
      </c>
      <c r="C60" s="85" t="str" cm="1">
        <f t="array" ref="C60">IFERROR(INDEX('03.Muestra'!$F$8:$F$42,SMALL(IF("Página Web"='03.Muestra'!$D$8:$D$42,ROW('03.Muestra'!$F$8:$F$42)-MIN(ROW('03.Muestra'!$D$8:$D$42))+1,""),ROW()-56)),"")</f>
        <v>https://marpa.madrid/historia-y-sedes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Temporales</v>
      </c>
      <c r="C61" s="85" t="str" cm="1">
        <f t="array" ref="C61">IFERROR(INDEX('03.Muestra'!$F$8:$F$42,SMALL(IF("Página Web"='03.Muestra'!$D$8:$D$42,ROW('03.Muestra'!$F$8:$F$42)-MIN(ROW('03.Muestra'!$D$8:$D$42))+1,""),ROW()-56)),"")</f>
        <v>https://marpa.madrid/actividades/exposiciones-temporales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Multimedia</v>
      </c>
      <c r="C62" s="85" t="str" cm="1">
        <f t="array" ref="C62">IFERROR(INDEX('03.Muestra'!$F$8:$F$42,SMALL(IF("Página Web"='03.Muestra'!$D$8:$D$42,ROW('03.Muestra'!$F$8:$F$42)-MIN(ROW('03.Muestra'!$D$8:$D$42))+1,""),ROW()-56)),"")</f>
        <v>https://marpa.madrid/actividades/multimedia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Permanente</v>
      </c>
      <c r="C63" s="85" t="str" cm="1">
        <f t="array" ref="C63">IFERROR(INDEX('03.Muestra'!$F$8:$F$42,SMALL(IF("Página Web"='03.Muestra'!$D$8:$D$42,ROW('03.Muestra'!$F$8:$F$42)-MIN(ROW('03.Muestra'!$D$8:$D$42))+1,""),ROW()-56)),"")</f>
        <v>https://marpa.madrid/exposicion-permanente</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Biblioteca</v>
      </c>
      <c r="C64" s="85" t="str" cm="1">
        <f t="array" ref="C64">IFERROR(INDEX('03.Muestra'!$F$8:$F$42,SMALL(IF("Página Web"='03.Muestra'!$D$8:$D$42,ROW('03.Muestra'!$F$8:$F$42)-MIN(ROW('03.Muestra'!$D$8:$D$42))+1,""),ROW()-56)),"")</f>
        <v>https://marpa.madrid/investigacion/biblioteca-emeterio-cuadrado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Publicaciones</v>
      </c>
      <c r="C65" s="85" t="str" cm="1">
        <f t="array" ref="C65">IFERROR(INDEX('03.Muestra'!$F$8:$F$42,SMALL(IF("Página Web"='03.Muestra'!$D$8:$D$42,ROW('03.Muestra'!$F$8:$F$42)-MIN(ROW('03.Muestra'!$D$8:$D$42))+1,""),ROW()-56)),"")</f>
        <v>https://marpa.madrid/investigacion/publicaciones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Mapa del sitio</v>
      </c>
      <c r="C66" s="85" t="str" cm="1">
        <f t="array" ref="C66">IFERROR(INDEX('03.Muestra'!$F$8:$F$42,SMALL(IF("Página Web"='03.Muestra'!$D$8:$D$42,ROW('03.Muestra'!$F$8:$F$42)-MIN(ROW('03.Muestra'!$D$8:$D$42))+1,""),ROW()-56)),"")</f>
        <v>https://marpa.madrid/sitemap</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https://marpa.madrid/aviso-legal</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Protección de datos</v>
      </c>
      <c r="C68" s="85" t="str" cm="1">
        <f t="array" ref="C68">IFERROR(INDEX('03.Muestra'!$F$8:$F$42,SMALL(IF("Página Web"='03.Muestra'!$D$8:$D$42,ROW('03.Muestra'!$F$8:$F$42)-MIN(ROW('03.Muestra'!$D$8:$D$42))+1,""),ROW()-56)),"")</f>
        <v>https://marpa.madrid/proteccion-de-datos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https://marpa.madrid/accesibilidad</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Buscador</v>
      </c>
      <c r="C70" s="85" t="str" cm="1">
        <f t="array" ref="C70">IFERROR(INDEX('03.Muestra'!$F$8:$F$42,SMALL(IF("Página Web"='03.Muestra'!$D$8:$D$42,ROW('03.Muestra'!$F$8:$F$42)-MIN(ROW('03.Muestra'!$D$8:$D$42))+1,""),ROW()-56)),"")</f>
        <v>https://marpa.madrid/buscador?query=grecia</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https://marpa.madrid/</v>
      </c>
      <c r="D95" s="99" t="s">
        <v>94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2</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Visita accesible</v>
      </c>
      <c r="C97" s="85" t="str" cm="1">
        <f t="array" ref="C97">IFERROR(INDEX('03.Muestra'!$F$8:$F$42,SMALL(IF("Página Web"='03.Muestra'!$D$8:$D$42,ROW('03.Muestra'!$F$8:$F$42)-MIN(ROW('03.Muestra'!$D$8:$D$42))+1,""),ROW()-94)),"")</f>
        <v>https://marpa.madrid/visita/visita-accesible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Historia y sedes</v>
      </c>
      <c r="C98" s="85" t="str" cm="1">
        <f t="array" ref="C98">IFERROR(INDEX('03.Muestra'!$F$8:$F$42,SMALL(IF("Página Web"='03.Muestra'!$D$8:$D$42,ROW('03.Muestra'!$F$8:$F$42)-MIN(ROW('03.Muestra'!$D$8:$D$42))+1,""),ROW()-94)),"")</f>
        <v>https://marpa.madrid/historia-y-sedes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Temporales</v>
      </c>
      <c r="C99" s="85" t="str" cm="1">
        <f t="array" ref="C99">IFERROR(INDEX('03.Muestra'!$F$8:$F$42,SMALL(IF("Página Web"='03.Muestra'!$D$8:$D$42,ROW('03.Muestra'!$F$8:$F$42)-MIN(ROW('03.Muestra'!$D$8:$D$42))+1,""),ROW()-94)),"")</f>
        <v>https://marpa.madrid/actividades/exposiciones-temporales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Multimedia</v>
      </c>
      <c r="C100" s="85" t="str" cm="1">
        <f t="array" ref="C100">IFERROR(INDEX('03.Muestra'!$F$8:$F$42,SMALL(IF("Página Web"='03.Muestra'!$D$8:$D$42,ROW('03.Muestra'!$F$8:$F$42)-MIN(ROW('03.Muestra'!$D$8:$D$42))+1,""),ROW()-94)),"")</f>
        <v>https://marpa.madrid/actividades/multimedia</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Permanente</v>
      </c>
      <c r="C101" s="85" t="str" cm="1">
        <f t="array" ref="C101">IFERROR(INDEX('03.Muestra'!$F$8:$F$42,SMALL(IF("Página Web"='03.Muestra'!$D$8:$D$42,ROW('03.Muestra'!$F$8:$F$42)-MIN(ROW('03.Muestra'!$D$8:$D$42))+1,""),ROW()-94)),"")</f>
        <v>https://marpa.madrid/exposicion-permanente</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Biblioteca</v>
      </c>
      <c r="C102" s="85" t="str" cm="1">
        <f t="array" ref="C102">IFERROR(INDEX('03.Muestra'!$F$8:$F$42,SMALL(IF("Página Web"='03.Muestra'!$D$8:$D$42,ROW('03.Muestra'!$F$8:$F$42)-MIN(ROW('03.Muestra'!$D$8:$D$42))+1,""),ROW()-94)),"")</f>
        <v>https://marpa.madrid/investigacion/biblioteca-emeterio-cuadrado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Publicaciones</v>
      </c>
      <c r="C103" s="85" t="str" cm="1">
        <f t="array" ref="C103">IFERROR(INDEX('03.Muestra'!$F$8:$F$42,SMALL(IF("Página Web"='03.Muestra'!$D$8:$D$42,ROW('03.Muestra'!$F$8:$F$42)-MIN(ROW('03.Muestra'!$D$8:$D$42))+1,""),ROW()-94)),"")</f>
        <v>https://marpa.madrid/investigacion/publicaciones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Mapa del sitio</v>
      </c>
      <c r="C104" s="85" t="str" cm="1">
        <f t="array" ref="C104">IFERROR(INDEX('03.Muestra'!$F$8:$F$42,SMALL(IF("Página Web"='03.Muestra'!$D$8:$D$42,ROW('03.Muestra'!$F$8:$F$42)-MIN(ROW('03.Muestra'!$D$8:$D$42))+1,""),ROW()-94)),"")</f>
        <v>https://marpa.madrid/sitemap</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https://marpa.madrid/aviso-legal</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Protección de datos</v>
      </c>
      <c r="C106" s="85" t="str" cm="1">
        <f t="array" ref="C106">IFERROR(INDEX('03.Muestra'!$F$8:$F$42,SMALL(IF("Página Web"='03.Muestra'!$D$8:$D$42,ROW('03.Muestra'!$F$8:$F$42)-MIN(ROW('03.Muestra'!$D$8:$D$42))+1,""),ROW()-94)),"")</f>
        <v>https://marpa.madrid/proteccion-de-datos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https://marpa.madrid/accesibilidad</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Buscador</v>
      </c>
      <c r="C108" s="85" t="str" cm="1">
        <f t="array" ref="C108">IFERROR(INDEX('03.Muestra'!$F$8:$F$42,SMALL(IF("Página Web"='03.Muestra'!$D$8:$D$42,ROW('03.Muestra'!$F$8:$F$42)-MIN(ROW('03.Muestra'!$D$8:$D$42))+1,""),ROW()-94)),"")</f>
        <v>https://marpa.madrid/buscador?query=grecia</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https://marpa.madrid/</v>
      </c>
      <c r="D133" s="99" t="s">
        <v>94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Visita accesible</v>
      </c>
      <c r="C135" s="85" t="str" cm="1">
        <f t="array" ref="C135">IFERROR(INDEX('03.Muestra'!$F$8:$F$42,SMALL(IF("Página Web"='03.Muestra'!$D$8:$D$42,ROW('03.Muestra'!$F$8:$F$42)-MIN(ROW('03.Muestra'!$D$8:$D$42))+1,""),ROW()-132)),"")</f>
        <v>https://marpa.madrid/visita/visita-accesible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Historia y sedes</v>
      </c>
      <c r="C136" s="85" t="str" cm="1">
        <f t="array" ref="C136">IFERROR(INDEX('03.Muestra'!$F$8:$F$42,SMALL(IF("Página Web"='03.Muestra'!$D$8:$D$42,ROW('03.Muestra'!$F$8:$F$42)-MIN(ROW('03.Muestra'!$D$8:$D$42))+1,""),ROW()-132)),"")</f>
        <v>https://marpa.madrid/historia-y-sedes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Temporales</v>
      </c>
      <c r="C137" s="85" t="str" cm="1">
        <f t="array" ref="C137">IFERROR(INDEX('03.Muestra'!$F$8:$F$42,SMALL(IF("Página Web"='03.Muestra'!$D$8:$D$42,ROW('03.Muestra'!$F$8:$F$42)-MIN(ROW('03.Muestra'!$D$8:$D$42))+1,""),ROW()-132)),"")</f>
        <v>https://marpa.madrid/actividades/exposiciones-temporales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Multimedia</v>
      </c>
      <c r="C138" s="85" t="str" cm="1">
        <f t="array" ref="C138">IFERROR(INDEX('03.Muestra'!$F$8:$F$42,SMALL(IF("Página Web"='03.Muestra'!$D$8:$D$42,ROW('03.Muestra'!$F$8:$F$42)-MIN(ROW('03.Muestra'!$D$8:$D$42))+1,""),ROW()-132)),"")</f>
        <v>https://marpa.madrid/actividades/multimedia</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Permanente</v>
      </c>
      <c r="C139" s="85" t="str" cm="1">
        <f t="array" ref="C139">IFERROR(INDEX('03.Muestra'!$F$8:$F$42,SMALL(IF("Página Web"='03.Muestra'!$D$8:$D$42,ROW('03.Muestra'!$F$8:$F$42)-MIN(ROW('03.Muestra'!$D$8:$D$42))+1,""),ROW()-132)),"")</f>
        <v>https://marpa.madrid/exposicion-permanente</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Biblioteca</v>
      </c>
      <c r="C140" s="85" t="str" cm="1">
        <f t="array" ref="C140">IFERROR(INDEX('03.Muestra'!$F$8:$F$42,SMALL(IF("Página Web"='03.Muestra'!$D$8:$D$42,ROW('03.Muestra'!$F$8:$F$42)-MIN(ROW('03.Muestra'!$D$8:$D$42))+1,""),ROW()-132)),"")</f>
        <v>https://marpa.madrid/investigacion/biblioteca-emeterio-cuadrado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Publicaciones</v>
      </c>
      <c r="C141" s="85" t="str" cm="1">
        <f t="array" ref="C141">IFERROR(INDEX('03.Muestra'!$F$8:$F$42,SMALL(IF("Página Web"='03.Muestra'!$D$8:$D$42,ROW('03.Muestra'!$F$8:$F$42)-MIN(ROW('03.Muestra'!$D$8:$D$42))+1,""),ROW()-132)),"")</f>
        <v>https://marpa.madrid/investigacion/publicaciones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Mapa del sitio</v>
      </c>
      <c r="C142" s="85" t="str" cm="1">
        <f t="array" ref="C142">IFERROR(INDEX('03.Muestra'!$F$8:$F$42,SMALL(IF("Página Web"='03.Muestra'!$D$8:$D$42,ROW('03.Muestra'!$F$8:$F$42)-MIN(ROW('03.Muestra'!$D$8:$D$42))+1,""),ROW()-132)),"")</f>
        <v>https://marpa.madrid/sitemap</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https://marpa.madrid/aviso-legal</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Protección de datos</v>
      </c>
      <c r="C144" s="85" t="str" cm="1">
        <f t="array" ref="C144">IFERROR(INDEX('03.Muestra'!$F$8:$F$42,SMALL(IF("Página Web"='03.Muestra'!$D$8:$D$42,ROW('03.Muestra'!$F$8:$F$42)-MIN(ROW('03.Muestra'!$D$8:$D$42))+1,""),ROW()-132)),"")</f>
        <v>https://marpa.madrid/proteccion-de-datos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https://marpa.madrid/accesibilidad</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Buscador</v>
      </c>
      <c r="C146" s="85" t="str" cm="1">
        <f t="array" ref="C146">IFERROR(INDEX('03.Muestra'!$F$8:$F$42,SMALL(IF("Página Web"='03.Muestra'!$D$8:$D$42,ROW('03.Muestra'!$F$8:$F$42)-MIN(ROW('03.Muestra'!$D$8:$D$42))+1,""),ROW()-132)),"")</f>
        <v>https://marpa.madrid/buscador?query=grecia</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https://marpa.madrid/</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Visita accesible</v>
      </c>
      <c r="C173" s="85" t="str" cm="1">
        <f t="array" ref="C173">IFERROR(INDEX('03.Muestra'!$F$8:$F$42,SMALL(IF("Página Web"='03.Muestra'!$D$8:$D$42,ROW('03.Muestra'!$F$8:$F$42)-MIN(ROW('03.Muestra'!$D$8:$D$42))+1,""),ROW()-170)),"")</f>
        <v>https://marpa.madrid/visita/visita-accesible</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Historia y sedes</v>
      </c>
      <c r="C174" s="85" t="str" cm="1">
        <f t="array" ref="C174">IFERROR(INDEX('03.Muestra'!$F$8:$F$42,SMALL(IF("Página Web"='03.Muestra'!$D$8:$D$42,ROW('03.Muestra'!$F$8:$F$42)-MIN(ROW('03.Muestra'!$D$8:$D$42))+1,""),ROW()-170)),"")</f>
        <v>https://marpa.madrid/historia-y-sedes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Temporales</v>
      </c>
      <c r="C175" s="85" t="str" cm="1">
        <f t="array" ref="C175">IFERROR(INDEX('03.Muestra'!$F$8:$F$42,SMALL(IF("Página Web"='03.Muestra'!$D$8:$D$42,ROW('03.Muestra'!$F$8:$F$42)-MIN(ROW('03.Muestra'!$D$8:$D$42))+1,""),ROW()-170)),"")</f>
        <v>https://marpa.madrid/actividades/exposiciones-temporales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Multimedia</v>
      </c>
      <c r="C176" s="85" t="str" cm="1">
        <f t="array" ref="C176">IFERROR(INDEX('03.Muestra'!$F$8:$F$42,SMALL(IF("Página Web"='03.Muestra'!$D$8:$D$42,ROW('03.Muestra'!$F$8:$F$42)-MIN(ROW('03.Muestra'!$D$8:$D$42))+1,""),ROW()-170)),"")</f>
        <v>https://marpa.madrid/actividades/multimedia</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Permanente</v>
      </c>
      <c r="C177" s="85" t="str" cm="1">
        <f t="array" ref="C177">IFERROR(INDEX('03.Muestra'!$F$8:$F$42,SMALL(IF("Página Web"='03.Muestra'!$D$8:$D$42,ROW('03.Muestra'!$F$8:$F$42)-MIN(ROW('03.Muestra'!$D$8:$D$42))+1,""),ROW()-170)),"")</f>
        <v>https://marpa.madrid/exposicion-permanente</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Biblioteca</v>
      </c>
      <c r="C178" s="85" t="str" cm="1">
        <f t="array" ref="C178">IFERROR(INDEX('03.Muestra'!$F$8:$F$42,SMALL(IF("Página Web"='03.Muestra'!$D$8:$D$42,ROW('03.Muestra'!$F$8:$F$42)-MIN(ROW('03.Muestra'!$D$8:$D$42))+1,""),ROW()-170)),"")</f>
        <v>https://marpa.madrid/investigacion/biblioteca-emeterio-cuadrado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Publicaciones</v>
      </c>
      <c r="C179" s="85" t="str" cm="1">
        <f t="array" ref="C179">IFERROR(INDEX('03.Muestra'!$F$8:$F$42,SMALL(IF("Página Web"='03.Muestra'!$D$8:$D$42,ROW('03.Muestra'!$F$8:$F$42)-MIN(ROW('03.Muestra'!$D$8:$D$42))+1,""),ROW()-170)),"")</f>
        <v>https://marpa.madrid/investigacion/publicaciones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Mapa del sitio</v>
      </c>
      <c r="C180" s="85" t="str" cm="1">
        <f t="array" ref="C180">IFERROR(INDEX('03.Muestra'!$F$8:$F$42,SMALL(IF("Página Web"='03.Muestra'!$D$8:$D$42,ROW('03.Muestra'!$F$8:$F$42)-MIN(ROW('03.Muestra'!$D$8:$D$42))+1,""),ROW()-170)),"")</f>
        <v>https://marpa.madrid/sitemap</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https://marpa.madrid/aviso-legal</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Protección de datos</v>
      </c>
      <c r="C182" s="85" t="str" cm="1">
        <f t="array" ref="C182">IFERROR(INDEX('03.Muestra'!$F$8:$F$42,SMALL(IF("Página Web"='03.Muestra'!$D$8:$D$42,ROW('03.Muestra'!$F$8:$F$42)-MIN(ROW('03.Muestra'!$D$8:$D$42))+1,""),ROW()-170)),"")</f>
        <v>https://marpa.madrid/proteccion-de-datos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https://marpa.madrid/accesibilidad</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Buscador</v>
      </c>
      <c r="C184" s="85" t="str" cm="1">
        <f t="array" ref="C184">IFERROR(INDEX('03.Muestra'!$F$8:$F$42,SMALL(IF("Página Web"='03.Muestra'!$D$8:$D$42,ROW('03.Muestra'!$F$8:$F$42)-MIN(ROW('03.Muestra'!$D$8:$D$42))+1,""),ROW()-170)),"")</f>
        <v>https://marpa.madrid/buscador?query=grecia</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https://marpa.madrid/</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Visita accesible</v>
      </c>
      <c r="C211" s="85" t="str" cm="1">
        <f t="array" ref="C211">IFERROR(INDEX('03.Muestra'!$F$8:$F$42,SMALL(IF("Página Web"='03.Muestra'!$D$8:$D$42,ROW('03.Muestra'!$F$8:$F$42)-MIN(ROW('03.Muestra'!$D$8:$D$42))+1,""),ROW()-208)),"")</f>
        <v>https://marpa.madrid/visita/visita-accesible</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Historia y sedes</v>
      </c>
      <c r="C212" s="85" t="str" cm="1">
        <f t="array" ref="C212">IFERROR(INDEX('03.Muestra'!$F$8:$F$42,SMALL(IF("Página Web"='03.Muestra'!$D$8:$D$42,ROW('03.Muestra'!$F$8:$F$42)-MIN(ROW('03.Muestra'!$D$8:$D$42))+1,""),ROW()-208)),"")</f>
        <v>https://marpa.madrid/historia-y-sedes</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Temporales</v>
      </c>
      <c r="C213" s="85" t="str" cm="1">
        <f t="array" ref="C213">IFERROR(INDEX('03.Muestra'!$F$8:$F$42,SMALL(IF("Página Web"='03.Muestra'!$D$8:$D$42,ROW('03.Muestra'!$F$8:$F$42)-MIN(ROW('03.Muestra'!$D$8:$D$42))+1,""),ROW()-208)),"")</f>
        <v>https://marpa.madrid/actividades/exposiciones-temporales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Multimedia</v>
      </c>
      <c r="C214" s="85" t="str" cm="1">
        <f t="array" ref="C214">IFERROR(INDEX('03.Muestra'!$F$8:$F$42,SMALL(IF("Página Web"='03.Muestra'!$D$8:$D$42,ROW('03.Muestra'!$F$8:$F$42)-MIN(ROW('03.Muestra'!$D$8:$D$42))+1,""),ROW()-208)),"")</f>
        <v>https://marpa.madrid/actividades/multimedia</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Permanente</v>
      </c>
      <c r="C215" s="85" t="str" cm="1">
        <f t="array" ref="C215">IFERROR(INDEX('03.Muestra'!$F$8:$F$42,SMALL(IF("Página Web"='03.Muestra'!$D$8:$D$42,ROW('03.Muestra'!$F$8:$F$42)-MIN(ROW('03.Muestra'!$D$8:$D$42))+1,""),ROW()-208)),"")</f>
        <v>https://marpa.madrid/exposicion-permanente</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Biblioteca</v>
      </c>
      <c r="C216" s="85" t="str" cm="1">
        <f t="array" ref="C216">IFERROR(INDEX('03.Muestra'!$F$8:$F$42,SMALL(IF("Página Web"='03.Muestra'!$D$8:$D$42,ROW('03.Muestra'!$F$8:$F$42)-MIN(ROW('03.Muestra'!$D$8:$D$42))+1,""),ROW()-208)),"")</f>
        <v>https://marpa.madrid/investigacion/biblioteca-emeterio-cuadrado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Publicaciones</v>
      </c>
      <c r="C217" s="85" t="str" cm="1">
        <f t="array" ref="C217">IFERROR(INDEX('03.Muestra'!$F$8:$F$42,SMALL(IF("Página Web"='03.Muestra'!$D$8:$D$42,ROW('03.Muestra'!$F$8:$F$42)-MIN(ROW('03.Muestra'!$D$8:$D$42))+1,""),ROW()-208)),"")</f>
        <v>https://marpa.madrid/investigacion/publicaciones</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Mapa del sitio</v>
      </c>
      <c r="C218" s="85" t="str" cm="1">
        <f t="array" ref="C218">IFERROR(INDEX('03.Muestra'!$F$8:$F$42,SMALL(IF("Página Web"='03.Muestra'!$D$8:$D$42,ROW('03.Muestra'!$F$8:$F$42)-MIN(ROW('03.Muestra'!$D$8:$D$42))+1,""),ROW()-208)),"")</f>
        <v>https://marpa.madrid/sitemap</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https://marpa.madrid/aviso-legal</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Protección de datos</v>
      </c>
      <c r="C220" s="85" t="str" cm="1">
        <f t="array" ref="C220">IFERROR(INDEX('03.Muestra'!$F$8:$F$42,SMALL(IF("Página Web"='03.Muestra'!$D$8:$D$42,ROW('03.Muestra'!$F$8:$F$42)-MIN(ROW('03.Muestra'!$D$8:$D$42))+1,""),ROW()-208)),"")</f>
        <v>https://marpa.madrid/proteccion-de-datos</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https://marpa.madrid/accesibilidad</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Buscador</v>
      </c>
      <c r="C222" s="85" t="str" cm="1">
        <f t="array" ref="C222">IFERROR(INDEX('03.Muestra'!$F$8:$F$42,SMALL(IF("Página Web"='03.Muestra'!$D$8:$D$42,ROW('03.Muestra'!$F$8:$F$42)-MIN(ROW('03.Muestra'!$D$8:$D$42))+1,""),ROW()-208)),"")</f>
        <v>https://marpa.madrid/buscador?query=grecia</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https://marpa.madrid/</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v>
      </c>
      <c r="J248" s="91">
        <f ca="1">COUNTIF($D247:INDIRECT("$D" &amp;  SUM(ROW()-1,'03.Muestra'!$D$45)-1),J247)</f>
        <v>12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Visita accesible</v>
      </c>
      <c r="C249" s="85" t="str" cm="1">
        <f t="array" ref="C249">IFERROR(INDEX('03.Muestra'!$F$8:$F$42,SMALL(IF("Página Web"='03.Muestra'!$D$8:$D$42,ROW('03.Muestra'!$F$8:$F$42)-MIN(ROW('03.Muestra'!$D$8:$D$42))+1,""),ROW()-246)),"")</f>
        <v>https://marpa.madrid/visita/visita-accesible</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Historia y sedes</v>
      </c>
      <c r="C250" s="85" t="str" cm="1">
        <f t="array" ref="C250">IFERROR(INDEX('03.Muestra'!$F$8:$F$42,SMALL(IF("Página Web"='03.Muestra'!$D$8:$D$42,ROW('03.Muestra'!$F$8:$F$42)-MIN(ROW('03.Muestra'!$D$8:$D$42))+1,""),ROW()-246)),"")</f>
        <v>https://marpa.madrid/historia-y-sedes</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Temporales</v>
      </c>
      <c r="C251" s="85" t="str" cm="1">
        <f t="array" ref="C251">IFERROR(INDEX('03.Muestra'!$F$8:$F$42,SMALL(IF("Página Web"='03.Muestra'!$D$8:$D$42,ROW('03.Muestra'!$F$8:$F$42)-MIN(ROW('03.Muestra'!$D$8:$D$42))+1,""),ROW()-246)),"")</f>
        <v>https://marpa.madrid/actividades/exposiciones-temporales</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Multimedia</v>
      </c>
      <c r="C252" s="85" t="str" cm="1">
        <f t="array" ref="C252">IFERROR(INDEX('03.Muestra'!$F$8:$F$42,SMALL(IF("Página Web"='03.Muestra'!$D$8:$D$42,ROW('03.Muestra'!$F$8:$F$42)-MIN(ROW('03.Muestra'!$D$8:$D$42))+1,""),ROW()-246)),"")</f>
        <v>https://marpa.madrid/actividades/multimedia</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Permanente</v>
      </c>
      <c r="C253" s="85" t="str" cm="1">
        <f t="array" ref="C253">IFERROR(INDEX('03.Muestra'!$F$8:$F$42,SMALL(IF("Página Web"='03.Muestra'!$D$8:$D$42,ROW('03.Muestra'!$F$8:$F$42)-MIN(ROW('03.Muestra'!$D$8:$D$42))+1,""),ROW()-246)),"")</f>
        <v>https://marpa.madrid/exposicion-permanente</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Biblioteca</v>
      </c>
      <c r="C254" s="85" t="str" cm="1">
        <f t="array" ref="C254">IFERROR(INDEX('03.Muestra'!$F$8:$F$42,SMALL(IF("Página Web"='03.Muestra'!$D$8:$D$42,ROW('03.Muestra'!$F$8:$F$42)-MIN(ROW('03.Muestra'!$D$8:$D$42))+1,""),ROW()-246)),"")</f>
        <v>https://marpa.madrid/investigacion/biblioteca-emeterio-cuadrado</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Publicaciones</v>
      </c>
      <c r="C255" s="85" t="str" cm="1">
        <f t="array" ref="C255">IFERROR(INDEX('03.Muestra'!$F$8:$F$42,SMALL(IF("Página Web"='03.Muestra'!$D$8:$D$42,ROW('03.Muestra'!$F$8:$F$42)-MIN(ROW('03.Muestra'!$D$8:$D$42))+1,""),ROW()-246)),"")</f>
        <v>https://marpa.madrid/investigacion/publicaciones</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Mapa del sitio</v>
      </c>
      <c r="C256" s="85" t="str" cm="1">
        <f t="array" ref="C256">IFERROR(INDEX('03.Muestra'!$F$8:$F$42,SMALL(IF("Página Web"='03.Muestra'!$D$8:$D$42,ROW('03.Muestra'!$F$8:$F$42)-MIN(ROW('03.Muestra'!$D$8:$D$42))+1,""),ROW()-246)),"")</f>
        <v>https://marpa.madrid/sitemap</v>
      </c>
      <c r="D256" s="99" t="s">
        <v>92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https://marpa.madrid/aviso-legal</v>
      </c>
      <c r="D257" s="99" t="s">
        <v>92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Protección de datos</v>
      </c>
      <c r="C258" s="85" t="str" cm="1">
        <f t="array" ref="C258">IFERROR(INDEX('03.Muestra'!$F$8:$F$42,SMALL(IF("Página Web"='03.Muestra'!$D$8:$D$42,ROW('03.Muestra'!$F$8:$F$42)-MIN(ROW('03.Muestra'!$D$8:$D$42))+1,""),ROW()-246)),"")</f>
        <v>https://marpa.madrid/proteccion-de-datos</v>
      </c>
      <c r="D258" s="99" t="s">
        <v>92</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https://marpa.madrid/accesibilidad</v>
      </c>
      <c r="D259" s="99" t="s">
        <v>92</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Buscador</v>
      </c>
      <c r="C260" s="85" t="str" cm="1">
        <f t="array" ref="C260">IFERROR(INDEX('03.Muestra'!$F$8:$F$42,SMALL(IF("Página Web"='03.Muestra'!$D$8:$D$42,ROW('03.Muestra'!$F$8:$F$42)-MIN(ROW('03.Muestra'!$D$8:$D$42))+1,""),ROW()-246)),"")</f>
        <v>https://marpa.madrid/buscador?query=grecia</v>
      </c>
      <c r="D260" s="99" t="s">
        <v>92</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https://marpa.madrid/</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Visita accesible</v>
      </c>
      <c r="C287" s="85" t="str" cm="1">
        <f t="array" ref="C287">IFERROR(INDEX('03.Muestra'!$F$8:$F$42,SMALL(IF("Página Web"='03.Muestra'!$D$8:$D$42,ROW('03.Muestra'!$F$8:$F$42)-MIN(ROW('03.Muestra'!$D$8:$D$42))+1,""),ROW()-284)),"")</f>
        <v>https://marpa.madrid/visita/visita-accesible</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Historia y sedes</v>
      </c>
      <c r="C288" s="85" t="str" cm="1">
        <f t="array" ref="C288">IFERROR(INDEX('03.Muestra'!$F$8:$F$42,SMALL(IF("Página Web"='03.Muestra'!$D$8:$D$42,ROW('03.Muestra'!$F$8:$F$42)-MIN(ROW('03.Muestra'!$D$8:$D$42))+1,""),ROW()-284)),"")</f>
        <v>https://marpa.madrid/historia-y-sedes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Temporales</v>
      </c>
      <c r="C289" s="85" t="str" cm="1">
        <f t="array" ref="C289">IFERROR(INDEX('03.Muestra'!$F$8:$F$42,SMALL(IF("Página Web"='03.Muestra'!$D$8:$D$42,ROW('03.Muestra'!$F$8:$F$42)-MIN(ROW('03.Muestra'!$D$8:$D$42))+1,""),ROW()-284)),"")</f>
        <v>https://marpa.madrid/actividades/exposiciones-temporales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Multimedia</v>
      </c>
      <c r="C290" s="85" t="str" cm="1">
        <f t="array" ref="C290">IFERROR(INDEX('03.Muestra'!$F$8:$F$42,SMALL(IF("Página Web"='03.Muestra'!$D$8:$D$42,ROW('03.Muestra'!$F$8:$F$42)-MIN(ROW('03.Muestra'!$D$8:$D$42))+1,""),ROW()-284)),"")</f>
        <v>https://marpa.madrid/actividades/multimedia</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Permanente</v>
      </c>
      <c r="C291" s="85" t="str" cm="1">
        <f t="array" ref="C291">IFERROR(INDEX('03.Muestra'!$F$8:$F$42,SMALL(IF("Página Web"='03.Muestra'!$D$8:$D$42,ROW('03.Muestra'!$F$8:$F$42)-MIN(ROW('03.Muestra'!$D$8:$D$42))+1,""),ROW()-284)),"")</f>
        <v>https://marpa.madrid/exposicion-permanente</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Biblioteca</v>
      </c>
      <c r="C292" s="85" t="str" cm="1">
        <f t="array" ref="C292">IFERROR(INDEX('03.Muestra'!$F$8:$F$42,SMALL(IF("Página Web"='03.Muestra'!$D$8:$D$42,ROW('03.Muestra'!$F$8:$F$42)-MIN(ROW('03.Muestra'!$D$8:$D$42))+1,""),ROW()-284)),"")</f>
        <v>https://marpa.madrid/investigacion/biblioteca-emeterio-cuadrado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Publicaciones</v>
      </c>
      <c r="C293" s="85" t="str" cm="1">
        <f t="array" ref="C293">IFERROR(INDEX('03.Muestra'!$F$8:$F$42,SMALL(IF("Página Web"='03.Muestra'!$D$8:$D$42,ROW('03.Muestra'!$F$8:$F$42)-MIN(ROW('03.Muestra'!$D$8:$D$42))+1,""),ROW()-284)),"")</f>
        <v>https://marpa.madrid/investigacion/publicaciones</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Mapa del sitio</v>
      </c>
      <c r="C294" s="85" t="str" cm="1">
        <f t="array" ref="C294">IFERROR(INDEX('03.Muestra'!$F$8:$F$42,SMALL(IF("Página Web"='03.Muestra'!$D$8:$D$42,ROW('03.Muestra'!$F$8:$F$42)-MIN(ROW('03.Muestra'!$D$8:$D$42))+1,""),ROW()-284)),"")</f>
        <v>https://marpa.madrid/sitemap</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https://marpa.madrid/aviso-legal</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Protección de datos</v>
      </c>
      <c r="C296" s="85" t="str" cm="1">
        <f t="array" ref="C296">IFERROR(INDEX('03.Muestra'!$F$8:$F$42,SMALL(IF("Página Web"='03.Muestra'!$D$8:$D$42,ROW('03.Muestra'!$F$8:$F$42)-MIN(ROW('03.Muestra'!$D$8:$D$42))+1,""),ROW()-284)),"")</f>
        <v>https://marpa.madrid/proteccion-de-datos</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https://marpa.madrid/accesibilidad</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Buscador</v>
      </c>
      <c r="C298" s="85" t="str" cm="1">
        <f t="array" ref="C298">IFERROR(INDEX('03.Muestra'!$F$8:$F$42,SMALL(IF("Página Web"='03.Muestra'!$D$8:$D$42,ROW('03.Muestra'!$F$8:$F$42)-MIN(ROW('03.Muestra'!$D$8:$D$42))+1,""),ROW()-284)),"")</f>
        <v>https://marpa.madrid/buscador?query=grecia</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https://marpa.madrid/</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v>
      </c>
      <c r="J324" s="91">
        <f ca="1">COUNTIF($D323:INDIRECT("$D" &amp;  SUM(ROW()-1,'03.Muestra'!$D$45)-1),J323)</f>
        <v>12</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Visita accesible</v>
      </c>
      <c r="C325" s="85" t="str" cm="1">
        <f t="array" ref="C325">IFERROR(INDEX('03.Muestra'!$F$8:$F$42,SMALL(IF("Página Web"='03.Muestra'!$D$8:$D$42,ROW('03.Muestra'!$F$8:$F$42)-MIN(ROW('03.Muestra'!$D$8:$D$42))+1,""),ROW()-322)),"")</f>
        <v>https://marpa.madrid/visita/visita-accesible</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Historia y sedes</v>
      </c>
      <c r="C326" s="85" t="str" cm="1">
        <f t="array" ref="C326">IFERROR(INDEX('03.Muestra'!$F$8:$F$42,SMALL(IF("Página Web"='03.Muestra'!$D$8:$D$42,ROW('03.Muestra'!$F$8:$F$42)-MIN(ROW('03.Muestra'!$D$8:$D$42))+1,""),ROW()-322)),"")</f>
        <v>https://marpa.madrid/historia-y-sedes</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Temporales</v>
      </c>
      <c r="C327" s="85" t="str" cm="1">
        <f t="array" ref="C327">IFERROR(INDEX('03.Muestra'!$F$8:$F$42,SMALL(IF("Página Web"='03.Muestra'!$D$8:$D$42,ROW('03.Muestra'!$F$8:$F$42)-MIN(ROW('03.Muestra'!$D$8:$D$42))+1,""),ROW()-322)),"")</f>
        <v>https://marpa.madrid/actividades/exposiciones-temporales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Multimedia</v>
      </c>
      <c r="C328" s="85" t="str" cm="1">
        <f t="array" ref="C328">IFERROR(INDEX('03.Muestra'!$F$8:$F$42,SMALL(IF("Página Web"='03.Muestra'!$D$8:$D$42,ROW('03.Muestra'!$F$8:$F$42)-MIN(ROW('03.Muestra'!$D$8:$D$42))+1,""),ROW()-322)),"")</f>
        <v>https://marpa.madrid/actividades/multimedia</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Permanente</v>
      </c>
      <c r="C329" s="85" t="str" cm="1">
        <f t="array" ref="C329">IFERROR(INDEX('03.Muestra'!$F$8:$F$42,SMALL(IF("Página Web"='03.Muestra'!$D$8:$D$42,ROW('03.Muestra'!$F$8:$F$42)-MIN(ROW('03.Muestra'!$D$8:$D$42))+1,""),ROW()-322)),"")</f>
        <v>https://marpa.madrid/exposicion-permanente</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Biblioteca</v>
      </c>
      <c r="C330" s="85" t="str" cm="1">
        <f t="array" ref="C330">IFERROR(INDEX('03.Muestra'!$F$8:$F$42,SMALL(IF("Página Web"='03.Muestra'!$D$8:$D$42,ROW('03.Muestra'!$F$8:$F$42)-MIN(ROW('03.Muestra'!$D$8:$D$42))+1,""),ROW()-322)),"")</f>
        <v>https://marpa.madrid/investigacion/biblioteca-emeterio-cuadrado</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Publicaciones</v>
      </c>
      <c r="C331" s="85" t="str" cm="1">
        <f t="array" ref="C331">IFERROR(INDEX('03.Muestra'!$F$8:$F$42,SMALL(IF("Página Web"='03.Muestra'!$D$8:$D$42,ROW('03.Muestra'!$F$8:$F$42)-MIN(ROW('03.Muestra'!$D$8:$D$42))+1,""),ROW()-322)),"")</f>
        <v>https://marpa.madrid/investigacion/publicaciones</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Mapa del sitio</v>
      </c>
      <c r="C332" s="85" t="str" cm="1">
        <f t="array" ref="C332">IFERROR(INDEX('03.Muestra'!$F$8:$F$42,SMALL(IF("Página Web"='03.Muestra'!$D$8:$D$42,ROW('03.Muestra'!$F$8:$F$42)-MIN(ROW('03.Muestra'!$D$8:$D$42))+1,""),ROW()-322)),"")</f>
        <v>https://marpa.madrid/sitemap</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https://marpa.madrid/aviso-legal</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Protección de datos</v>
      </c>
      <c r="C334" s="85" t="str" cm="1">
        <f t="array" ref="C334">IFERROR(INDEX('03.Muestra'!$F$8:$F$42,SMALL(IF("Página Web"='03.Muestra'!$D$8:$D$42,ROW('03.Muestra'!$F$8:$F$42)-MIN(ROW('03.Muestra'!$D$8:$D$42))+1,""),ROW()-322)),"")</f>
        <v>https://marpa.madrid/proteccion-de-datos</v>
      </c>
      <c r="D334" s="99" t="s">
        <v>92</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https://marpa.madrid/accesibilidad</v>
      </c>
      <c r="D335" s="99" t="s">
        <v>92</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Buscador</v>
      </c>
      <c r="C336" s="85" t="str" cm="1">
        <f t="array" ref="C336">IFERROR(INDEX('03.Muestra'!$F$8:$F$42,SMALL(IF("Página Web"='03.Muestra'!$D$8:$D$42,ROW('03.Muestra'!$F$8:$F$42)-MIN(ROW('03.Muestra'!$D$8:$D$42))+1,""),ROW()-322)),"")</f>
        <v>https://marpa.madrid/buscador?query=grecia</v>
      </c>
      <c r="D336" s="99" t="s">
        <v>94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https://marpa.madrid/</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Prepara tu visita</v>
      </c>
      <c r="C362" s="85" t="str" cm="1">
        <f t="array" ref="C362">IFERROR(INDEX('03.Muestra'!$F$8:$F$42,SMALL(IF("Página Web"='03.Muestra'!$D$8:$D$42,ROW('03.Muestra'!$F$8:$F$42)-MIN(ROW('03.Muestra'!$D$8:$D$42))+1,""),ROW()-360)),"")</f>
        <v>https://marpa.madrid/prepara-tu-visita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Visita accesible</v>
      </c>
      <c r="C363" s="85" t="str" cm="1">
        <f t="array" ref="C363">IFERROR(INDEX('03.Muestra'!$F$8:$F$42,SMALL(IF("Página Web"='03.Muestra'!$D$8:$D$42,ROW('03.Muestra'!$F$8:$F$42)-MIN(ROW('03.Muestra'!$D$8:$D$42))+1,""),ROW()-360)),"")</f>
        <v>https://marpa.madrid/visita/visita-accesible</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Historia y sedes</v>
      </c>
      <c r="C364" s="85" t="str" cm="1">
        <f t="array" ref="C364">IFERROR(INDEX('03.Muestra'!$F$8:$F$42,SMALL(IF("Página Web"='03.Muestra'!$D$8:$D$42,ROW('03.Muestra'!$F$8:$F$42)-MIN(ROW('03.Muestra'!$D$8:$D$42))+1,""),ROW()-360)),"")</f>
        <v>https://marpa.madrid/historia-y-sedes</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Temporales</v>
      </c>
      <c r="C365" s="85" t="str" cm="1">
        <f t="array" ref="C365">IFERROR(INDEX('03.Muestra'!$F$8:$F$42,SMALL(IF("Página Web"='03.Muestra'!$D$8:$D$42,ROW('03.Muestra'!$F$8:$F$42)-MIN(ROW('03.Muestra'!$D$8:$D$42))+1,""),ROW()-360)),"")</f>
        <v>https://marpa.madrid/actividades/exposiciones-temporales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Multimedia</v>
      </c>
      <c r="C366" s="85" t="str" cm="1">
        <f t="array" ref="C366">IFERROR(INDEX('03.Muestra'!$F$8:$F$42,SMALL(IF("Página Web"='03.Muestra'!$D$8:$D$42,ROW('03.Muestra'!$F$8:$F$42)-MIN(ROW('03.Muestra'!$D$8:$D$42))+1,""),ROW()-360)),"")</f>
        <v>https://marpa.madrid/actividades/multimedia</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Permanente</v>
      </c>
      <c r="C367" s="85" t="str" cm="1">
        <f t="array" ref="C367">IFERROR(INDEX('03.Muestra'!$F$8:$F$42,SMALL(IF("Página Web"='03.Muestra'!$D$8:$D$42,ROW('03.Muestra'!$F$8:$F$42)-MIN(ROW('03.Muestra'!$D$8:$D$42))+1,""),ROW()-360)),"")</f>
        <v>https://marpa.madrid/exposicion-permanente</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Biblioteca</v>
      </c>
      <c r="C368" s="85" t="str" cm="1">
        <f t="array" ref="C368">IFERROR(INDEX('03.Muestra'!$F$8:$F$42,SMALL(IF("Página Web"='03.Muestra'!$D$8:$D$42,ROW('03.Muestra'!$F$8:$F$42)-MIN(ROW('03.Muestra'!$D$8:$D$42))+1,""),ROW()-360)),"")</f>
        <v>https://marpa.madrid/investigacion/biblioteca-emeterio-cuadrado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Publicaciones</v>
      </c>
      <c r="C369" s="85" t="str" cm="1">
        <f t="array" ref="C369">IFERROR(INDEX('03.Muestra'!$F$8:$F$42,SMALL(IF("Página Web"='03.Muestra'!$D$8:$D$42,ROW('03.Muestra'!$F$8:$F$42)-MIN(ROW('03.Muestra'!$D$8:$D$42))+1,""),ROW()-360)),"")</f>
        <v>https://marpa.madrid/investigacion/publicaciones</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Mapa del sitio</v>
      </c>
      <c r="C370" s="85" t="str" cm="1">
        <f t="array" ref="C370">IFERROR(INDEX('03.Muestra'!$F$8:$F$42,SMALL(IF("Página Web"='03.Muestra'!$D$8:$D$42,ROW('03.Muestra'!$F$8:$F$42)-MIN(ROW('03.Muestra'!$D$8:$D$42))+1,""),ROW()-360)),"")</f>
        <v>https://marpa.madrid/sitemap</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https://marpa.madrid/aviso-legal</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Protección de datos</v>
      </c>
      <c r="C372" s="85" t="str" cm="1">
        <f t="array" ref="C372">IFERROR(INDEX('03.Muestra'!$F$8:$F$42,SMALL(IF("Página Web"='03.Muestra'!$D$8:$D$42,ROW('03.Muestra'!$F$8:$F$42)-MIN(ROW('03.Muestra'!$D$8:$D$42))+1,""),ROW()-360)),"")</f>
        <v>https://marpa.madrid/proteccion-de-datos</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https://marpa.madrid/accesibilidad</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Buscador</v>
      </c>
      <c r="C374" s="85" t="str" cm="1">
        <f t="array" ref="C374">IFERROR(INDEX('03.Muestra'!$F$8:$F$42,SMALL(IF("Página Web"='03.Muestra'!$D$8:$D$42,ROW('03.Muestra'!$F$8:$F$42)-MIN(ROW('03.Muestra'!$D$8:$D$42))+1,""),ROW()-360)),"")</f>
        <v>https://marpa.madrid/buscador?query=grecia</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https://marpa.madrid/</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Prepara tu visita</v>
      </c>
      <c r="C400" s="85" t="str" cm="1">
        <f t="array" ref="C400">IFERROR(INDEX('03.Muestra'!$F$8:$F$42,SMALL(IF("Página Web"='03.Muestra'!$D$8:$D$42,ROW('03.Muestra'!$F$8:$F$42)-MIN(ROW('03.Muestra'!$D$8:$D$42))+1,""),ROW()-398)),"")</f>
        <v>https://marpa.madrid/prepara-tu-visita</v>
      </c>
      <c r="D400" s="99" t="s">
        <v>92</v>
      </c>
      <c r="E400" s="79" t="str">
        <f t="shared" si="20"/>
        <v/>
      </c>
      <c r="F400" s="91">
        <f ca="1">COUNTIF($D399:INDIRECT("$D" &amp;  SUM(ROW()-1,'03.Muestra'!$D$45)-1),F399)</f>
        <v>0</v>
      </c>
      <c r="G400" s="91">
        <f ca="1">COUNTIF($D399:INDIRECT("$D" &amp;  SUM(ROW()-1,'03.Muestra'!$D$45)-1),G399)</f>
        <v>0</v>
      </c>
      <c r="H400" s="91">
        <f ca="1">COUNTIF($D399:INDIRECT("$D" &amp;  SUM(ROW()-1,'03.Muestra'!$D$45)-1),H399)</f>
        <v>3</v>
      </c>
      <c r="I400" s="91">
        <f ca="1">COUNTIF($D399:INDIRECT("$D" &amp;  SUM(ROW()-1,'03.Muestra'!$D$45)-1),I399)</f>
        <v>0</v>
      </c>
      <c r="J400" s="91">
        <f ca="1">COUNTIF($D399:INDIRECT("$D" &amp;  SUM(ROW()-1,'03.Muestra'!$D$45)-1),J399)</f>
        <v>11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Visita accesible</v>
      </c>
      <c r="C401" s="85" t="str" cm="1">
        <f t="array" ref="C401">IFERROR(INDEX('03.Muestra'!$F$8:$F$42,SMALL(IF("Página Web"='03.Muestra'!$D$8:$D$42,ROW('03.Muestra'!$F$8:$F$42)-MIN(ROW('03.Muestra'!$D$8:$D$42))+1,""),ROW()-398)),"")</f>
        <v>https://marpa.madrid/visita/visita-accesible</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Historia y sedes</v>
      </c>
      <c r="C402" s="85" t="str" cm="1">
        <f t="array" ref="C402">IFERROR(INDEX('03.Muestra'!$F$8:$F$42,SMALL(IF("Página Web"='03.Muestra'!$D$8:$D$42,ROW('03.Muestra'!$F$8:$F$42)-MIN(ROW('03.Muestra'!$D$8:$D$42))+1,""),ROW()-398)),"")</f>
        <v>https://marpa.madrid/historia-y-sedes</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Temporales</v>
      </c>
      <c r="C403" s="85" t="str" cm="1">
        <f t="array" ref="C403">IFERROR(INDEX('03.Muestra'!$F$8:$F$42,SMALL(IF("Página Web"='03.Muestra'!$D$8:$D$42,ROW('03.Muestra'!$F$8:$F$42)-MIN(ROW('03.Muestra'!$D$8:$D$42))+1,""),ROW()-398)),"")</f>
        <v>https://marpa.madrid/actividades/exposiciones-temporales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Multimedia</v>
      </c>
      <c r="C404" s="85" t="str" cm="1">
        <f t="array" ref="C404">IFERROR(INDEX('03.Muestra'!$F$8:$F$42,SMALL(IF("Página Web"='03.Muestra'!$D$8:$D$42,ROW('03.Muestra'!$F$8:$F$42)-MIN(ROW('03.Muestra'!$D$8:$D$42))+1,""),ROW()-398)),"")</f>
        <v>https://marpa.madrid/actividades/multimedia</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Permanente</v>
      </c>
      <c r="C405" s="85" t="str" cm="1">
        <f t="array" ref="C405">IFERROR(INDEX('03.Muestra'!$F$8:$F$42,SMALL(IF("Página Web"='03.Muestra'!$D$8:$D$42,ROW('03.Muestra'!$F$8:$F$42)-MIN(ROW('03.Muestra'!$D$8:$D$42))+1,""),ROW()-398)),"")</f>
        <v>https://marpa.madrid/exposicion-permanente</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Biblioteca</v>
      </c>
      <c r="C406" s="85" t="str" cm="1">
        <f t="array" ref="C406">IFERROR(INDEX('03.Muestra'!$F$8:$F$42,SMALL(IF("Página Web"='03.Muestra'!$D$8:$D$42,ROW('03.Muestra'!$F$8:$F$42)-MIN(ROW('03.Muestra'!$D$8:$D$42))+1,""),ROW()-398)),"")</f>
        <v>https://marpa.madrid/investigacion/biblioteca-emeterio-cuadrado</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Publicaciones</v>
      </c>
      <c r="C407" s="85" t="str" cm="1">
        <f t="array" ref="C407">IFERROR(INDEX('03.Muestra'!$F$8:$F$42,SMALL(IF("Página Web"='03.Muestra'!$D$8:$D$42,ROW('03.Muestra'!$F$8:$F$42)-MIN(ROW('03.Muestra'!$D$8:$D$42))+1,""),ROW()-398)),"")</f>
        <v>https://marpa.madrid/investigacion/publicaciones</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Mapa del sitio</v>
      </c>
      <c r="C408" s="85" t="str" cm="1">
        <f t="array" ref="C408">IFERROR(INDEX('03.Muestra'!$F$8:$F$42,SMALL(IF("Página Web"='03.Muestra'!$D$8:$D$42,ROW('03.Muestra'!$F$8:$F$42)-MIN(ROW('03.Muestra'!$D$8:$D$42))+1,""),ROW()-398)),"")</f>
        <v>https://marpa.madrid/sitemap</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https://marpa.madrid/aviso-legal</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Protección de datos</v>
      </c>
      <c r="C410" s="85" t="str" cm="1">
        <f t="array" ref="C410">IFERROR(INDEX('03.Muestra'!$F$8:$F$42,SMALL(IF("Página Web"='03.Muestra'!$D$8:$D$42,ROW('03.Muestra'!$F$8:$F$42)-MIN(ROW('03.Muestra'!$D$8:$D$42))+1,""),ROW()-398)),"")</f>
        <v>https://marpa.madrid/proteccion-de-datos</v>
      </c>
      <c r="D410" s="99" t="s">
        <v>92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https://marpa.madrid/accesibilidad</v>
      </c>
      <c r="D411" s="99" t="s">
        <v>92</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Buscador</v>
      </c>
      <c r="C412" s="85" t="str" cm="1">
        <f t="array" ref="C412">IFERROR(INDEX('03.Muestra'!$F$8:$F$42,SMALL(IF("Página Web"='03.Muestra'!$D$8:$D$42,ROW('03.Muestra'!$F$8:$F$42)-MIN(ROW('03.Muestra'!$D$8:$D$42))+1,""),ROW()-398)),"")</f>
        <v>https://marpa.madrid/buscador?query=grecia</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https://marpa.madrid/</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Prepara tu visita</v>
      </c>
      <c r="C438" s="85" t="str" cm="1">
        <f t="array" ref="C438">IFERROR(INDEX('03.Muestra'!$F$8:$F$42,SMALL(IF("Página Web"='03.Muestra'!$D$8:$D$42,ROW('03.Muestra'!$F$8:$F$42)-MIN(ROW('03.Muestra'!$D$8:$D$42))+1,""),ROW()-436)),"")</f>
        <v>https://marpa.madrid/prepara-tu-visita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Visita accesible</v>
      </c>
      <c r="C439" s="85" t="str" cm="1">
        <f t="array" ref="C439">IFERROR(INDEX('03.Muestra'!$F$8:$F$42,SMALL(IF("Página Web"='03.Muestra'!$D$8:$D$42,ROW('03.Muestra'!$F$8:$F$42)-MIN(ROW('03.Muestra'!$D$8:$D$42))+1,""),ROW()-436)),"")</f>
        <v>https://marpa.madrid/visita/visita-accesible</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Historia y sedes</v>
      </c>
      <c r="C440" s="85" t="str" cm="1">
        <f t="array" ref="C440">IFERROR(INDEX('03.Muestra'!$F$8:$F$42,SMALL(IF("Página Web"='03.Muestra'!$D$8:$D$42,ROW('03.Muestra'!$F$8:$F$42)-MIN(ROW('03.Muestra'!$D$8:$D$42))+1,""),ROW()-436)),"")</f>
        <v>https://marpa.madrid/historia-y-sedes</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Temporales</v>
      </c>
      <c r="C441" s="85" t="str" cm="1">
        <f t="array" ref="C441">IFERROR(INDEX('03.Muestra'!$F$8:$F$42,SMALL(IF("Página Web"='03.Muestra'!$D$8:$D$42,ROW('03.Muestra'!$F$8:$F$42)-MIN(ROW('03.Muestra'!$D$8:$D$42))+1,""),ROW()-436)),"")</f>
        <v>https://marpa.madrid/actividades/exposiciones-temporales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Multimedia</v>
      </c>
      <c r="C442" s="85" t="str" cm="1">
        <f t="array" ref="C442">IFERROR(INDEX('03.Muestra'!$F$8:$F$42,SMALL(IF("Página Web"='03.Muestra'!$D$8:$D$42,ROW('03.Muestra'!$F$8:$F$42)-MIN(ROW('03.Muestra'!$D$8:$D$42))+1,""),ROW()-436)),"")</f>
        <v>https://marpa.madrid/actividades/multimedia</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Permanente</v>
      </c>
      <c r="C443" s="85" t="str" cm="1">
        <f t="array" ref="C443">IFERROR(INDEX('03.Muestra'!$F$8:$F$42,SMALL(IF("Página Web"='03.Muestra'!$D$8:$D$42,ROW('03.Muestra'!$F$8:$F$42)-MIN(ROW('03.Muestra'!$D$8:$D$42))+1,""),ROW()-436)),"")</f>
        <v>https://marpa.madrid/exposicion-permanente</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Biblioteca</v>
      </c>
      <c r="C444" s="85" t="str" cm="1">
        <f t="array" ref="C444">IFERROR(INDEX('03.Muestra'!$F$8:$F$42,SMALL(IF("Página Web"='03.Muestra'!$D$8:$D$42,ROW('03.Muestra'!$F$8:$F$42)-MIN(ROW('03.Muestra'!$D$8:$D$42))+1,""),ROW()-436)),"")</f>
        <v>https://marpa.madrid/investigacion/biblioteca-emeterio-cuadrado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Publicaciones</v>
      </c>
      <c r="C445" s="85" t="str" cm="1">
        <f t="array" ref="C445">IFERROR(INDEX('03.Muestra'!$F$8:$F$42,SMALL(IF("Página Web"='03.Muestra'!$D$8:$D$42,ROW('03.Muestra'!$F$8:$F$42)-MIN(ROW('03.Muestra'!$D$8:$D$42))+1,""),ROW()-436)),"")</f>
        <v>https://marpa.madrid/investigacion/publicaciones</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Mapa del sitio</v>
      </c>
      <c r="C446" s="85" t="str" cm="1">
        <f t="array" ref="C446">IFERROR(INDEX('03.Muestra'!$F$8:$F$42,SMALL(IF("Página Web"='03.Muestra'!$D$8:$D$42,ROW('03.Muestra'!$F$8:$F$42)-MIN(ROW('03.Muestra'!$D$8:$D$42))+1,""),ROW()-436)),"")</f>
        <v>https://marpa.madrid/sitemap</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https://marpa.madrid/aviso-legal</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Protección de datos</v>
      </c>
      <c r="C448" s="85" t="str" cm="1">
        <f t="array" ref="C448">IFERROR(INDEX('03.Muestra'!$F$8:$F$42,SMALL(IF("Página Web"='03.Muestra'!$D$8:$D$42,ROW('03.Muestra'!$F$8:$F$42)-MIN(ROW('03.Muestra'!$D$8:$D$42))+1,""),ROW()-436)),"")</f>
        <v>https://marpa.madrid/proteccion-de-datos</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https://marpa.madrid/accesibilidad</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Buscador</v>
      </c>
      <c r="C450" s="85" t="str" cm="1">
        <f t="array" ref="C450">IFERROR(INDEX('03.Muestra'!$F$8:$F$42,SMALL(IF("Página Web"='03.Muestra'!$D$8:$D$42,ROW('03.Muestra'!$F$8:$F$42)-MIN(ROW('03.Muestra'!$D$8:$D$42))+1,""),ROW()-436)),"")</f>
        <v>https://marpa.madrid/buscador?query=grecia</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https://marpa.madrid/</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Prepara tu visita</v>
      </c>
      <c r="C476" s="85" t="str" cm="1">
        <f t="array" ref="C476">IFERROR(INDEX('03.Muestra'!$F$8:$F$42,SMALL(IF("Página Web"='03.Muestra'!$D$8:$D$42,ROW('03.Muestra'!$F$8:$F$42)-MIN(ROW('03.Muestra'!$D$8:$D$42))+1,""),ROW()-474)),"")</f>
        <v>https://marpa.madrid/prepara-tu-visita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Visita accesible</v>
      </c>
      <c r="C477" s="85" t="str" cm="1">
        <f t="array" ref="C477">IFERROR(INDEX('03.Muestra'!$F$8:$F$42,SMALL(IF("Página Web"='03.Muestra'!$D$8:$D$42,ROW('03.Muestra'!$F$8:$F$42)-MIN(ROW('03.Muestra'!$D$8:$D$42))+1,""),ROW()-474)),"")</f>
        <v>https://marpa.madrid/visita/visita-accesible</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Historia y sedes</v>
      </c>
      <c r="C478" s="85" t="str" cm="1">
        <f t="array" ref="C478">IFERROR(INDEX('03.Muestra'!$F$8:$F$42,SMALL(IF("Página Web"='03.Muestra'!$D$8:$D$42,ROW('03.Muestra'!$F$8:$F$42)-MIN(ROW('03.Muestra'!$D$8:$D$42))+1,""),ROW()-474)),"")</f>
        <v>https://marpa.madrid/historia-y-sedes</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Temporales</v>
      </c>
      <c r="C479" s="85" t="str" cm="1">
        <f t="array" ref="C479">IFERROR(INDEX('03.Muestra'!$F$8:$F$42,SMALL(IF("Página Web"='03.Muestra'!$D$8:$D$42,ROW('03.Muestra'!$F$8:$F$42)-MIN(ROW('03.Muestra'!$D$8:$D$42))+1,""),ROW()-474)),"")</f>
        <v>https://marpa.madrid/actividades/exposiciones-temporales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Multimedia</v>
      </c>
      <c r="C480" s="85" t="str" cm="1">
        <f t="array" ref="C480">IFERROR(INDEX('03.Muestra'!$F$8:$F$42,SMALL(IF("Página Web"='03.Muestra'!$D$8:$D$42,ROW('03.Muestra'!$F$8:$F$42)-MIN(ROW('03.Muestra'!$D$8:$D$42))+1,""),ROW()-474)),"")</f>
        <v>https://marpa.madrid/actividades/multimedia</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Permanente</v>
      </c>
      <c r="C481" s="85" t="str" cm="1">
        <f t="array" ref="C481">IFERROR(INDEX('03.Muestra'!$F$8:$F$42,SMALL(IF("Página Web"='03.Muestra'!$D$8:$D$42,ROW('03.Muestra'!$F$8:$F$42)-MIN(ROW('03.Muestra'!$D$8:$D$42))+1,""),ROW()-474)),"")</f>
        <v>https://marpa.madrid/exposicion-permanente</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Biblioteca</v>
      </c>
      <c r="C482" s="85" t="str" cm="1">
        <f t="array" ref="C482">IFERROR(INDEX('03.Muestra'!$F$8:$F$42,SMALL(IF("Página Web"='03.Muestra'!$D$8:$D$42,ROW('03.Muestra'!$F$8:$F$42)-MIN(ROW('03.Muestra'!$D$8:$D$42))+1,""),ROW()-474)),"")</f>
        <v>https://marpa.madrid/investigacion/biblioteca-emeterio-cuadrado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Publicaciones</v>
      </c>
      <c r="C483" s="85" t="str" cm="1">
        <f t="array" ref="C483">IFERROR(INDEX('03.Muestra'!$F$8:$F$42,SMALL(IF("Página Web"='03.Muestra'!$D$8:$D$42,ROW('03.Muestra'!$F$8:$F$42)-MIN(ROW('03.Muestra'!$D$8:$D$42))+1,""),ROW()-474)),"")</f>
        <v>https://marpa.madrid/investigacion/publicaciones</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Mapa del sitio</v>
      </c>
      <c r="C484" s="85" t="str" cm="1">
        <f t="array" ref="C484">IFERROR(INDEX('03.Muestra'!$F$8:$F$42,SMALL(IF("Página Web"='03.Muestra'!$D$8:$D$42,ROW('03.Muestra'!$F$8:$F$42)-MIN(ROW('03.Muestra'!$D$8:$D$42))+1,""),ROW()-474)),"")</f>
        <v>https://marpa.madrid/sitemap</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https://marpa.madrid/aviso-legal</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Protección de datos</v>
      </c>
      <c r="C486" s="85" t="str" cm="1">
        <f t="array" ref="C486">IFERROR(INDEX('03.Muestra'!$F$8:$F$42,SMALL(IF("Página Web"='03.Muestra'!$D$8:$D$42,ROW('03.Muestra'!$F$8:$F$42)-MIN(ROW('03.Muestra'!$D$8:$D$42))+1,""),ROW()-474)),"")</f>
        <v>https://marpa.madrid/proteccion-de-datos</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https://marpa.madrid/accesibilidad</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Buscador</v>
      </c>
      <c r="C488" s="85" t="str" cm="1">
        <f t="array" ref="C488">IFERROR(INDEX('03.Muestra'!$F$8:$F$42,SMALL(IF("Página Web"='03.Muestra'!$D$8:$D$42,ROW('03.Muestra'!$F$8:$F$42)-MIN(ROW('03.Muestra'!$D$8:$D$42))+1,""),ROW()-474)),"")</f>
        <v>https://marpa.madrid/buscador?query=grecia</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https://marpa.madrid/</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Prepara tu visita</v>
      </c>
      <c r="C514" s="85" t="str" cm="1">
        <f t="array" ref="C514">IFERROR(INDEX('03.Muestra'!$F$8:$F$42,SMALL(IF("Página Web"='03.Muestra'!$D$8:$D$42,ROW('03.Muestra'!$F$8:$F$42)-MIN(ROW('03.Muestra'!$D$8:$D$42))+1,""),ROW()-512)),"")</f>
        <v>https://marpa.madrid/prepara-tu-visita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v>
      </c>
      <c r="J514" s="91">
        <f ca="1">COUNTIF($D513:INDIRECT("$D" &amp;  SUM(ROW()-1,'03.Muestra'!$D$45)-1),J513)</f>
        <v>13</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Visita accesible</v>
      </c>
      <c r="C515" s="85" t="str" cm="1">
        <f t="array" ref="C515">IFERROR(INDEX('03.Muestra'!$F$8:$F$42,SMALL(IF("Página Web"='03.Muestra'!$D$8:$D$42,ROW('03.Muestra'!$F$8:$F$42)-MIN(ROW('03.Muestra'!$D$8:$D$42))+1,""),ROW()-512)),"")</f>
        <v>https://marpa.madrid/visita/visita-accesible</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Historia y sedes</v>
      </c>
      <c r="C516" s="85" t="str" cm="1">
        <f t="array" ref="C516">IFERROR(INDEX('03.Muestra'!$F$8:$F$42,SMALL(IF("Página Web"='03.Muestra'!$D$8:$D$42,ROW('03.Muestra'!$F$8:$F$42)-MIN(ROW('03.Muestra'!$D$8:$D$42))+1,""),ROW()-512)),"")</f>
        <v>https://marpa.madrid/historia-y-sedes</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Temporales</v>
      </c>
      <c r="C517" s="85" t="str" cm="1">
        <f t="array" ref="C517">IFERROR(INDEX('03.Muestra'!$F$8:$F$42,SMALL(IF("Página Web"='03.Muestra'!$D$8:$D$42,ROW('03.Muestra'!$F$8:$F$42)-MIN(ROW('03.Muestra'!$D$8:$D$42))+1,""),ROW()-512)),"")</f>
        <v>https://marpa.madrid/actividades/exposiciones-temporales</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Multimedia</v>
      </c>
      <c r="C518" s="85" t="str" cm="1">
        <f t="array" ref="C518">IFERROR(INDEX('03.Muestra'!$F$8:$F$42,SMALL(IF("Página Web"='03.Muestra'!$D$8:$D$42,ROW('03.Muestra'!$F$8:$F$42)-MIN(ROW('03.Muestra'!$D$8:$D$42))+1,""),ROW()-512)),"")</f>
        <v>https://marpa.madrid/actividades/multimedia</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Permanente</v>
      </c>
      <c r="C519" s="85" t="str" cm="1">
        <f t="array" ref="C519">IFERROR(INDEX('03.Muestra'!$F$8:$F$42,SMALL(IF("Página Web"='03.Muestra'!$D$8:$D$42,ROW('03.Muestra'!$F$8:$F$42)-MIN(ROW('03.Muestra'!$D$8:$D$42))+1,""),ROW()-512)),"")</f>
        <v>https://marpa.madrid/exposicion-permanente</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Biblioteca</v>
      </c>
      <c r="C520" s="85" t="str" cm="1">
        <f t="array" ref="C520">IFERROR(INDEX('03.Muestra'!$F$8:$F$42,SMALL(IF("Página Web"='03.Muestra'!$D$8:$D$42,ROW('03.Muestra'!$F$8:$F$42)-MIN(ROW('03.Muestra'!$D$8:$D$42))+1,""),ROW()-512)),"")</f>
        <v>https://marpa.madrid/investigacion/biblioteca-emeterio-cuadrado</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Publicaciones</v>
      </c>
      <c r="C521" s="85" t="str" cm="1">
        <f t="array" ref="C521">IFERROR(INDEX('03.Muestra'!$F$8:$F$42,SMALL(IF("Página Web"='03.Muestra'!$D$8:$D$42,ROW('03.Muestra'!$F$8:$F$42)-MIN(ROW('03.Muestra'!$D$8:$D$42))+1,""),ROW()-512)),"")</f>
        <v>https://marpa.madrid/investigacion/publicaciones</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Mapa del sitio</v>
      </c>
      <c r="C522" s="85" t="str" cm="1">
        <f t="array" ref="C522">IFERROR(INDEX('03.Muestra'!$F$8:$F$42,SMALL(IF("Página Web"='03.Muestra'!$D$8:$D$42,ROW('03.Muestra'!$F$8:$F$42)-MIN(ROW('03.Muestra'!$D$8:$D$42))+1,""),ROW()-512)),"")</f>
        <v>https://marpa.madrid/sitemap</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https://marpa.madrid/aviso-legal</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Protección de datos</v>
      </c>
      <c r="C524" s="85" t="str" cm="1">
        <f t="array" ref="C524">IFERROR(INDEX('03.Muestra'!$F$8:$F$42,SMALL(IF("Página Web"='03.Muestra'!$D$8:$D$42,ROW('03.Muestra'!$F$8:$F$42)-MIN(ROW('03.Muestra'!$D$8:$D$42))+1,""),ROW()-512)),"")</f>
        <v>https://marpa.madrid/proteccion-de-datos</v>
      </c>
      <c r="D524" s="99" t="s">
        <v>92</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https://marpa.madrid/accesibilidad</v>
      </c>
      <c r="D525" s="99" t="s">
        <v>92</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Buscador</v>
      </c>
      <c r="C526" s="85" t="str" cm="1">
        <f t="array" ref="C526">IFERROR(INDEX('03.Muestra'!$F$8:$F$42,SMALL(IF("Página Web"='03.Muestra'!$D$8:$D$42,ROW('03.Muestra'!$F$8:$F$42)-MIN(ROW('03.Muestra'!$D$8:$D$42))+1,""),ROW()-512)),"")</f>
        <v>https://marpa.madrid/buscador?query=grecia</v>
      </c>
      <c r="D526" s="99" t="s">
        <v>94</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https://marpa.madrid/</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Prepara tu visita</v>
      </c>
      <c r="C552" s="85" t="str" cm="1">
        <f t="array" ref="C552">IFERROR(INDEX('03.Muestra'!$F$8:$F$42,SMALL(IF("Página Web"='03.Muestra'!$D$8:$D$42,ROW('03.Muestra'!$F$8:$F$42)-MIN(ROW('03.Muestra'!$D$8:$D$42))+1,""),ROW()-550)),"")</f>
        <v>https://marpa.madrid/prepara-tu-visita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Visita accesible</v>
      </c>
      <c r="C553" s="85" t="str" cm="1">
        <f t="array" ref="C553">IFERROR(INDEX('03.Muestra'!$F$8:$F$42,SMALL(IF("Página Web"='03.Muestra'!$D$8:$D$42,ROW('03.Muestra'!$F$8:$F$42)-MIN(ROW('03.Muestra'!$D$8:$D$42))+1,""),ROW()-550)),"")</f>
        <v>https://marpa.madrid/visita/visita-accesible</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Historia y sedes</v>
      </c>
      <c r="C554" s="85" t="str" cm="1">
        <f t="array" ref="C554">IFERROR(INDEX('03.Muestra'!$F$8:$F$42,SMALL(IF("Página Web"='03.Muestra'!$D$8:$D$42,ROW('03.Muestra'!$F$8:$F$42)-MIN(ROW('03.Muestra'!$D$8:$D$42))+1,""),ROW()-550)),"")</f>
        <v>https://marpa.madrid/historia-y-sedes</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Temporales</v>
      </c>
      <c r="C555" s="85" t="str" cm="1">
        <f t="array" ref="C555">IFERROR(INDEX('03.Muestra'!$F$8:$F$42,SMALL(IF("Página Web"='03.Muestra'!$D$8:$D$42,ROW('03.Muestra'!$F$8:$F$42)-MIN(ROW('03.Muestra'!$D$8:$D$42))+1,""),ROW()-550)),"")</f>
        <v>https://marpa.madrid/actividades/exposiciones-temporales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Multimedia</v>
      </c>
      <c r="C556" s="85" t="str" cm="1">
        <f t="array" ref="C556">IFERROR(INDEX('03.Muestra'!$F$8:$F$42,SMALL(IF("Página Web"='03.Muestra'!$D$8:$D$42,ROW('03.Muestra'!$F$8:$F$42)-MIN(ROW('03.Muestra'!$D$8:$D$42))+1,""),ROW()-550)),"")</f>
        <v>https://marpa.madrid/actividades/multimedia</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Permanente</v>
      </c>
      <c r="C557" s="85" t="str" cm="1">
        <f t="array" ref="C557">IFERROR(INDEX('03.Muestra'!$F$8:$F$42,SMALL(IF("Página Web"='03.Muestra'!$D$8:$D$42,ROW('03.Muestra'!$F$8:$F$42)-MIN(ROW('03.Muestra'!$D$8:$D$42))+1,""),ROW()-550)),"")</f>
        <v>https://marpa.madrid/exposicion-permanente</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Biblioteca</v>
      </c>
      <c r="C558" s="85" t="str" cm="1">
        <f t="array" ref="C558">IFERROR(INDEX('03.Muestra'!$F$8:$F$42,SMALL(IF("Página Web"='03.Muestra'!$D$8:$D$42,ROW('03.Muestra'!$F$8:$F$42)-MIN(ROW('03.Muestra'!$D$8:$D$42))+1,""),ROW()-550)),"")</f>
        <v>https://marpa.madrid/investigacion/biblioteca-emeterio-cuadrado</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Publicaciones</v>
      </c>
      <c r="C559" s="85" t="str" cm="1">
        <f t="array" ref="C559">IFERROR(INDEX('03.Muestra'!$F$8:$F$42,SMALL(IF("Página Web"='03.Muestra'!$D$8:$D$42,ROW('03.Muestra'!$F$8:$F$42)-MIN(ROW('03.Muestra'!$D$8:$D$42))+1,""),ROW()-550)),"")</f>
        <v>https://marpa.madrid/investigacion/publicaciones</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Mapa del sitio</v>
      </c>
      <c r="C560" s="85" t="str" cm="1">
        <f t="array" ref="C560">IFERROR(INDEX('03.Muestra'!$F$8:$F$42,SMALL(IF("Página Web"='03.Muestra'!$D$8:$D$42,ROW('03.Muestra'!$F$8:$F$42)-MIN(ROW('03.Muestra'!$D$8:$D$42))+1,""),ROW()-550)),"")</f>
        <v>https://marpa.madrid/sitemap</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https://marpa.madrid/aviso-legal</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Protección de datos</v>
      </c>
      <c r="C562" s="85" t="str" cm="1">
        <f t="array" ref="C562">IFERROR(INDEX('03.Muestra'!$F$8:$F$42,SMALL(IF("Página Web"='03.Muestra'!$D$8:$D$42,ROW('03.Muestra'!$F$8:$F$42)-MIN(ROW('03.Muestra'!$D$8:$D$42))+1,""),ROW()-550)),"")</f>
        <v>https://marpa.madrid/proteccion-de-datos</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https://marpa.madrid/accesibilidad</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Buscador</v>
      </c>
      <c r="C564" s="85" t="str" cm="1">
        <f t="array" ref="C564">IFERROR(INDEX('03.Muestra'!$F$8:$F$42,SMALL(IF("Página Web"='03.Muestra'!$D$8:$D$42,ROW('03.Muestra'!$F$8:$F$42)-MIN(ROW('03.Muestra'!$D$8:$D$42))+1,""),ROW()-550)),"")</f>
        <v>https://marpa.madrid/buscador?query=grecia</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https://marpa.madrid/</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Prepara tu visita</v>
      </c>
      <c r="C590" s="85" t="str" cm="1">
        <f t="array" ref="C590">IFERROR(INDEX('03.Muestra'!$F$8:$F$42,SMALL(IF("Página Web"='03.Muestra'!$D$8:$D$42,ROW('03.Muestra'!$F$8:$F$42)-MIN(ROW('03.Muestra'!$D$8:$D$42))+1,""),ROW()-588)),"")</f>
        <v>https://marpa.madrid/prepara-tu-visita</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v>
      </c>
      <c r="J590" s="91">
        <f ca="1">COUNTIF($D589:INDIRECT("$D" &amp;  SUM(ROW()-1,'03.Muestra'!$D$45)-1),J589)</f>
        <v>12</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Visita accesible</v>
      </c>
      <c r="C591" s="85" t="str" cm="1">
        <f t="array" ref="C591">IFERROR(INDEX('03.Muestra'!$F$8:$F$42,SMALL(IF("Página Web"='03.Muestra'!$D$8:$D$42,ROW('03.Muestra'!$F$8:$F$42)-MIN(ROW('03.Muestra'!$D$8:$D$42))+1,""),ROW()-588)),"")</f>
        <v>https://marpa.madrid/visita/visita-accesible</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Historia y sedes</v>
      </c>
      <c r="C592" s="85" t="str" cm="1">
        <f t="array" ref="C592">IFERROR(INDEX('03.Muestra'!$F$8:$F$42,SMALL(IF("Página Web"='03.Muestra'!$D$8:$D$42,ROW('03.Muestra'!$F$8:$F$42)-MIN(ROW('03.Muestra'!$D$8:$D$42))+1,""),ROW()-588)),"")</f>
        <v>https://marpa.madrid/historia-y-sedes</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Temporales</v>
      </c>
      <c r="C593" s="85" t="str" cm="1">
        <f t="array" ref="C593">IFERROR(INDEX('03.Muestra'!$F$8:$F$42,SMALL(IF("Página Web"='03.Muestra'!$D$8:$D$42,ROW('03.Muestra'!$F$8:$F$42)-MIN(ROW('03.Muestra'!$D$8:$D$42))+1,""),ROW()-588)),"")</f>
        <v>https://marpa.madrid/actividades/exposiciones-temporales</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Multimedia</v>
      </c>
      <c r="C594" s="85" t="str" cm="1">
        <f t="array" ref="C594">IFERROR(INDEX('03.Muestra'!$F$8:$F$42,SMALL(IF("Página Web"='03.Muestra'!$D$8:$D$42,ROW('03.Muestra'!$F$8:$F$42)-MIN(ROW('03.Muestra'!$D$8:$D$42))+1,""),ROW()-588)),"")</f>
        <v>https://marpa.madrid/actividades/multimedia</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Permanente</v>
      </c>
      <c r="C595" s="85" t="str" cm="1">
        <f t="array" ref="C595">IFERROR(INDEX('03.Muestra'!$F$8:$F$42,SMALL(IF("Página Web"='03.Muestra'!$D$8:$D$42,ROW('03.Muestra'!$F$8:$F$42)-MIN(ROW('03.Muestra'!$D$8:$D$42))+1,""),ROW()-588)),"")</f>
        <v>https://marpa.madrid/exposicion-permanente</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Biblioteca</v>
      </c>
      <c r="C596" s="85" t="str" cm="1">
        <f t="array" ref="C596">IFERROR(INDEX('03.Muestra'!$F$8:$F$42,SMALL(IF("Página Web"='03.Muestra'!$D$8:$D$42,ROW('03.Muestra'!$F$8:$F$42)-MIN(ROW('03.Muestra'!$D$8:$D$42))+1,""),ROW()-588)),"")</f>
        <v>https://marpa.madrid/investigacion/biblioteca-emeterio-cuadrado</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Publicaciones</v>
      </c>
      <c r="C597" s="85" t="str" cm="1">
        <f t="array" ref="C597">IFERROR(INDEX('03.Muestra'!$F$8:$F$42,SMALL(IF("Página Web"='03.Muestra'!$D$8:$D$42,ROW('03.Muestra'!$F$8:$F$42)-MIN(ROW('03.Muestra'!$D$8:$D$42))+1,""),ROW()-588)),"")</f>
        <v>https://marpa.madrid/investigacion/publicaciones</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Mapa del sitio</v>
      </c>
      <c r="C598" s="85" t="str" cm="1">
        <f t="array" ref="C598">IFERROR(INDEX('03.Muestra'!$F$8:$F$42,SMALL(IF("Página Web"='03.Muestra'!$D$8:$D$42,ROW('03.Muestra'!$F$8:$F$42)-MIN(ROW('03.Muestra'!$D$8:$D$42))+1,""),ROW()-588)),"")</f>
        <v>https://marpa.madrid/sitemap</v>
      </c>
      <c r="D598" s="99" t="s">
        <v>92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https://marpa.madrid/aviso-legal</v>
      </c>
      <c r="D599" s="99" t="s">
        <v>92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Protección de datos</v>
      </c>
      <c r="C600" s="85" t="str" cm="1">
        <f t="array" ref="C600">IFERROR(INDEX('03.Muestra'!$F$8:$F$42,SMALL(IF("Página Web"='03.Muestra'!$D$8:$D$42,ROW('03.Muestra'!$F$8:$F$42)-MIN(ROW('03.Muestra'!$D$8:$D$42))+1,""),ROW()-588)),"")</f>
        <v>https://marpa.madrid/proteccion-de-datos</v>
      </c>
      <c r="D600" s="99" t="s">
        <v>92</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https://marpa.madrid/accesibilidad</v>
      </c>
      <c r="D601" s="99" t="s">
        <v>92</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Buscador</v>
      </c>
      <c r="C602" s="85" t="str" cm="1">
        <f t="array" ref="C602">IFERROR(INDEX('03.Muestra'!$F$8:$F$42,SMALL(IF("Página Web"='03.Muestra'!$D$8:$D$42,ROW('03.Muestra'!$F$8:$F$42)-MIN(ROW('03.Muestra'!$D$8:$D$42))+1,""),ROW()-588)),"")</f>
        <v>https://marpa.madrid/buscador?query=grecia</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https://marpa.madrid/</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Prepara tu visita</v>
      </c>
      <c r="C628" s="85" t="str" cm="1">
        <f t="array" ref="C628">IFERROR(INDEX('03.Muestra'!$F$8:$F$42,SMALL(IF("Página Web"='03.Muestra'!$D$8:$D$42,ROW('03.Muestra'!$F$8:$F$42)-MIN(ROW('03.Muestra'!$D$8:$D$42))+1,""),ROW()-626)),"")</f>
        <v>https://marpa.madrid/prepara-tu-visita</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v>
      </c>
      <c r="J628" s="91">
        <f ca="1">COUNTIF($D627:INDIRECT("$D" &amp;  SUM(ROW()-1,'03.Muestra'!$D$45)-1),J627)</f>
        <v>13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Visita accesible</v>
      </c>
      <c r="C629" s="85" t="str" cm="1">
        <f t="array" ref="C629">IFERROR(INDEX('03.Muestra'!$F$8:$F$42,SMALL(IF("Página Web"='03.Muestra'!$D$8:$D$42,ROW('03.Muestra'!$F$8:$F$42)-MIN(ROW('03.Muestra'!$D$8:$D$42))+1,""),ROW()-626)),"")</f>
        <v>https://marpa.madrid/visita/visita-accesible</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Historia y sedes</v>
      </c>
      <c r="C630" s="85" t="str" cm="1">
        <f t="array" ref="C630">IFERROR(INDEX('03.Muestra'!$F$8:$F$42,SMALL(IF("Página Web"='03.Muestra'!$D$8:$D$42,ROW('03.Muestra'!$F$8:$F$42)-MIN(ROW('03.Muestra'!$D$8:$D$42))+1,""),ROW()-626)),"")</f>
        <v>https://marpa.madrid/historia-y-sedes</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Temporales</v>
      </c>
      <c r="C631" s="85" t="str" cm="1">
        <f t="array" ref="C631">IFERROR(INDEX('03.Muestra'!$F$8:$F$42,SMALL(IF("Página Web"='03.Muestra'!$D$8:$D$42,ROW('03.Muestra'!$F$8:$F$42)-MIN(ROW('03.Muestra'!$D$8:$D$42))+1,""),ROW()-626)),"")</f>
        <v>https://marpa.madrid/actividades/exposiciones-temporales</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Multimedia</v>
      </c>
      <c r="C632" s="85" t="str" cm="1">
        <f t="array" ref="C632">IFERROR(INDEX('03.Muestra'!$F$8:$F$42,SMALL(IF("Página Web"='03.Muestra'!$D$8:$D$42,ROW('03.Muestra'!$F$8:$F$42)-MIN(ROW('03.Muestra'!$D$8:$D$42))+1,""),ROW()-626)),"")</f>
        <v>https://marpa.madrid/actividades/multimedia</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Permanente</v>
      </c>
      <c r="C633" s="85" t="str" cm="1">
        <f t="array" ref="C633">IFERROR(INDEX('03.Muestra'!$F$8:$F$42,SMALL(IF("Página Web"='03.Muestra'!$D$8:$D$42,ROW('03.Muestra'!$F$8:$F$42)-MIN(ROW('03.Muestra'!$D$8:$D$42))+1,""),ROW()-626)),"")</f>
        <v>https://marpa.madrid/exposicion-permanente</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Biblioteca</v>
      </c>
      <c r="C634" s="85" t="str" cm="1">
        <f t="array" ref="C634">IFERROR(INDEX('03.Muestra'!$F$8:$F$42,SMALL(IF("Página Web"='03.Muestra'!$D$8:$D$42,ROW('03.Muestra'!$F$8:$F$42)-MIN(ROW('03.Muestra'!$D$8:$D$42))+1,""),ROW()-626)),"")</f>
        <v>https://marpa.madrid/investigacion/biblioteca-emeterio-cuadrado</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Publicaciones</v>
      </c>
      <c r="C635" s="85" t="str" cm="1">
        <f t="array" ref="C635">IFERROR(INDEX('03.Muestra'!$F$8:$F$42,SMALL(IF("Página Web"='03.Muestra'!$D$8:$D$42,ROW('03.Muestra'!$F$8:$F$42)-MIN(ROW('03.Muestra'!$D$8:$D$42))+1,""),ROW()-626)),"")</f>
        <v>https://marpa.madrid/investigacion/publicaciones</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Mapa del sitio</v>
      </c>
      <c r="C636" s="85" t="str" cm="1">
        <f t="array" ref="C636">IFERROR(INDEX('03.Muestra'!$F$8:$F$42,SMALL(IF("Página Web"='03.Muestra'!$D$8:$D$42,ROW('03.Muestra'!$F$8:$F$42)-MIN(ROW('03.Muestra'!$D$8:$D$42))+1,""),ROW()-626)),"")</f>
        <v>https://marpa.madrid/sitemap</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https://marpa.madrid/aviso-legal</v>
      </c>
      <c r="D637" s="99" t="s">
        <v>92</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Protección de datos</v>
      </c>
      <c r="C638" s="85" t="str" cm="1">
        <f t="array" ref="C638">IFERROR(INDEX('03.Muestra'!$F$8:$F$42,SMALL(IF("Página Web"='03.Muestra'!$D$8:$D$42,ROW('03.Muestra'!$F$8:$F$42)-MIN(ROW('03.Muestra'!$D$8:$D$42))+1,""),ROW()-626)),"")</f>
        <v>https://marpa.madrid/proteccion-de-datos</v>
      </c>
      <c r="D638" s="99" t="s">
        <v>92</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https://marpa.madrid/accesibilidad</v>
      </c>
      <c r="D639" s="99" t="s">
        <v>92</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Buscador</v>
      </c>
      <c r="C640" s="85" t="str" cm="1">
        <f t="array" ref="C640">IFERROR(INDEX('03.Muestra'!$F$8:$F$42,SMALL(IF("Página Web"='03.Muestra'!$D$8:$D$42,ROW('03.Muestra'!$F$8:$F$42)-MIN(ROW('03.Muestra'!$D$8:$D$42))+1,""),ROW()-626)),"")</f>
        <v>https://marpa.madrid/buscador?query=grecia</v>
      </c>
      <c r="D640" s="99" t="s">
        <v>92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https://marpa.madrid/</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Prepara tu visita</v>
      </c>
      <c r="C666" s="85" t="str" cm="1">
        <f t="array" ref="C666">IFERROR(INDEX('03.Muestra'!$F$8:$F$42,SMALL(IF("Página Web"='03.Muestra'!$D$8:$D$42,ROW('03.Muestra'!$F$8:$F$42)-MIN(ROW('03.Muestra'!$D$8:$D$42))+1,""),ROW()-664)),"")</f>
        <v>https://marpa.madrid/prepara-tu-visita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Visita accesible</v>
      </c>
      <c r="C667" s="85" t="str" cm="1">
        <f t="array" ref="C667">IFERROR(INDEX('03.Muestra'!$F$8:$F$42,SMALL(IF("Página Web"='03.Muestra'!$D$8:$D$42,ROW('03.Muestra'!$F$8:$F$42)-MIN(ROW('03.Muestra'!$D$8:$D$42))+1,""),ROW()-664)),"")</f>
        <v>https://marpa.madrid/visita/visita-accesible</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Historia y sedes</v>
      </c>
      <c r="C668" s="85" t="str" cm="1">
        <f t="array" ref="C668">IFERROR(INDEX('03.Muestra'!$F$8:$F$42,SMALL(IF("Página Web"='03.Muestra'!$D$8:$D$42,ROW('03.Muestra'!$F$8:$F$42)-MIN(ROW('03.Muestra'!$D$8:$D$42))+1,""),ROW()-664)),"")</f>
        <v>https://marpa.madrid/historia-y-sedes</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Temporales</v>
      </c>
      <c r="C669" s="85" t="str" cm="1">
        <f t="array" ref="C669">IFERROR(INDEX('03.Muestra'!$F$8:$F$42,SMALL(IF("Página Web"='03.Muestra'!$D$8:$D$42,ROW('03.Muestra'!$F$8:$F$42)-MIN(ROW('03.Muestra'!$D$8:$D$42))+1,""),ROW()-664)),"")</f>
        <v>https://marpa.madrid/actividades/exposiciones-temporales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Multimedia</v>
      </c>
      <c r="C670" s="85" t="str" cm="1">
        <f t="array" ref="C670">IFERROR(INDEX('03.Muestra'!$F$8:$F$42,SMALL(IF("Página Web"='03.Muestra'!$D$8:$D$42,ROW('03.Muestra'!$F$8:$F$42)-MIN(ROW('03.Muestra'!$D$8:$D$42))+1,""),ROW()-664)),"")</f>
        <v>https://marpa.madrid/actividades/multimedia</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Permanente</v>
      </c>
      <c r="C671" s="85" t="str" cm="1">
        <f t="array" ref="C671">IFERROR(INDEX('03.Muestra'!$F$8:$F$42,SMALL(IF("Página Web"='03.Muestra'!$D$8:$D$42,ROW('03.Muestra'!$F$8:$F$42)-MIN(ROW('03.Muestra'!$D$8:$D$42))+1,""),ROW()-664)),"")</f>
        <v>https://marpa.madrid/exposicion-permanente</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Biblioteca</v>
      </c>
      <c r="C672" s="85" t="str" cm="1">
        <f t="array" ref="C672">IFERROR(INDEX('03.Muestra'!$F$8:$F$42,SMALL(IF("Página Web"='03.Muestra'!$D$8:$D$42,ROW('03.Muestra'!$F$8:$F$42)-MIN(ROW('03.Muestra'!$D$8:$D$42))+1,""),ROW()-664)),"")</f>
        <v>https://marpa.madrid/investigacion/biblioteca-emeterio-cuadrado</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Publicaciones</v>
      </c>
      <c r="C673" s="85" t="str" cm="1">
        <f t="array" ref="C673">IFERROR(INDEX('03.Muestra'!$F$8:$F$42,SMALL(IF("Página Web"='03.Muestra'!$D$8:$D$42,ROW('03.Muestra'!$F$8:$F$42)-MIN(ROW('03.Muestra'!$D$8:$D$42))+1,""),ROW()-664)),"")</f>
        <v>https://marpa.madrid/investigacion/publicaciones</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Mapa del sitio</v>
      </c>
      <c r="C674" s="85" t="str" cm="1">
        <f t="array" ref="C674">IFERROR(INDEX('03.Muestra'!$F$8:$F$42,SMALL(IF("Página Web"='03.Muestra'!$D$8:$D$42,ROW('03.Muestra'!$F$8:$F$42)-MIN(ROW('03.Muestra'!$D$8:$D$42))+1,""),ROW()-664)),"")</f>
        <v>https://marpa.madrid/sitemap</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https://marpa.madrid/aviso-legal</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Protección de datos</v>
      </c>
      <c r="C676" s="85" t="str" cm="1">
        <f t="array" ref="C676">IFERROR(INDEX('03.Muestra'!$F$8:$F$42,SMALL(IF("Página Web"='03.Muestra'!$D$8:$D$42,ROW('03.Muestra'!$F$8:$F$42)-MIN(ROW('03.Muestra'!$D$8:$D$42))+1,""),ROW()-664)),"")</f>
        <v>https://marpa.madrid/proteccion-de-datos</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https://marpa.madrid/accesibilidad</v>
      </c>
      <c r="D677" s="99" t="s">
        <v>92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Buscador</v>
      </c>
      <c r="C678" s="85" t="str" cm="1">
        <f t="array" ref="C678">IFERROR(INDEX('03.Muestra'!$F$8:$F$42,SMALL(IF("Página Web"='03.Muestra'!$D$8:$D$42,ROW('03.Muestra'!$F$8:$F$42)-MIN(ROW('03.Muestra'!$D$8:$D$42))+1,""),ROW()-664)),"")</f>
        <v>https://marpa.madrid/buscador?query=grecia</v>
      </c>
      <c r="D678" s="99" t="s">
        <v>92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https://marpa.madrid/</v>
      </c>
      <c r="D703" s="99" t="s">
        <v>92</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Prepara tu visita</v>
      </c>
      <c r="C704" s="85" t="str" cm="1">
        <f t="array" ref="C704">IFERROR(INDEX('03.Muestra'!$F$8:$F$42,SMALL(IF("Página Web"='03.Muestra'!$D$8:$D$42,ROW('03.Muestra'!$F$8:$F$42)-MIN(ROW('03.Muestra'!$D$8:$D$42))+1,""),ROW()-702)),"")</f>
        <v>https://marpa.madrid/prepara-tu-visita</v>
      </c>
      <c r="D704" s="99" t="s">
        <v>92</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14</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Visita accesible</v>
      </c>
      <c r="C705" s="85" t="str" cm="1">
        <f t="array" ref="C705">IFERROR(INDEX('03.Muestra'!$F$8:$F$42,SMALL(IF("Página Web"='03.Muestra'!$D$8:$D$42,ROW('03.Muestra'!$F$8:$F$42)-MIN(ROW('03.Muestra'!$D$8:$D$42))+1,""),ROW()-702)),"")</f>
        <v>https://marpa.madrid/visita/visita-accesible</v>
      </c>
      <c r="D705" s="99" t="s">
        <v>92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Historia y sedes</v>
      </c>
      <c r="C706" s="85" t="str" cm="1">
        <f t="array" ref="C706">IFERROR(INDEX('03.Muestra'!$F$8:$F$42,SMALL(IF("Página Web"='03.Muestra'!$D$8:$D$42,ROW('03.Muestra'!$F$8:$F$42)-MIN(ROW('03.Muestra'!$D$8:$D$42))+1,""),ROW()-702)),"")</f>
        <v>https://marpa.madrid/historia-y-sedes</v>
      </c>
      <c r="D706" s="99" t="s">
        <v>92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Temporales</v>
      </c>
      <c r="C707" s="85" t="str" cm="1">
        <f t="array" ref="C707">IFERROR(INDEX('03.Muestra'!$F$8:$F$42,SMALL(IF("Página Web"='03.Muestra'!$D$8:$D$42,ROW('03.Muestra'!$F$8:$F$42)-MIN(ROW('03.Muestra'!$D$8:$D$42))+1,""),ROW()-702)),"")</f>
        <v>https://marpa.madrid/actividades/exposiciones-temporales</v>
      </c>
      <c r="D707" s="99" t="s">
        <v>92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Multimedia</v>
      </c>
      <c r="C708" s="85" t="str" cm="1">
        <f t="array" ref="C708">IFERROR(INDEX('03.Muestra'!$F$8:$F$42,SMALL(IF("Página Web"='03.Muestra'!$D$8:$D$42,ROW('03.Muestra'!$F$8:$F$42)-MIN(ROW('03.Muestra'!$D$8:$D$42))+1,""),ROW()-702)),"")</f>
        <v>https://marpa.madrid/actividades/multimedia</v>
      </c>
      <c r="D708" s="99" t="s">
        <v>92</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Permanente</v>
      </c>
      <c r="C709" s="85" t="str" cm="1">
        <f t="array" ref="C709">IFERROR(INDEX('03.Muestra'!$F$8:$F$42,SMALL(IF("Página Web"='03.Muestra'!$D$8:$D$42,ROW('03.Muestra'!$F$8:$F$42)-MIN(ROW('03.Muestra'!$D$8:$D$42))+1,""),ROW()-702)),"")</f>
        <v>https://marpa.madrid/exposicion-permanente</v>
      </c>
      <c r="D709" s="99" t="s">
        <v>92</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Biblioteca</v>
      </c>
      <c r="C710" s="85" t="str" cm="1">
        <f t="array" ref="C710">IFERROR(INDEX('03.Muestra'!$F$8:$F$42,SMALL(IF("Página Web"='03.Muestra'!$D$8:$D$42,ROW('03.Muestra'!$F$8:$F$42)-MIN(ROW('03.Muestra'!$D$8:$D$42))+1,""),ROW()-702)),"")</f>
        <v>https://marpa.madrid/investigacion/biblioteca-emeterio-cuadrado</v>
      </c>
      <c r="D710" s="99" t="s">
        <v>92</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Publicaciones</v>
      </c>
      <c r="C711" s="85" t="str" cm="1">
        <f t="array" ref="C711">IFERROR(INDEX('03.Muestra'!$F$8:$F$42,SMALL(IF("Página Web"='03.Muestra'!$D$8:$D$42,ROW('03.Muestra'!$F$8:$F$42)-MIN(ROW('03.Muestra'!$D$8:$D$42))+1,""),ROW()-702)),"")</f>
        <v>https://marpa.madrid/investigacion/publicaciones</v>
      </c>
      <c r="D711" s="99" t="s">
        <v>92</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Mapa del sitio</v>
      </c>
      <c r="C712" s="85" t="str" cm="1">
        <f t="array" ref="C712">IFERROR(INDEX('03.Muestra'!$F$8:$F$42,SMALL(IF("Página Web"='03.Muestra'!$D$8:$D$42,ROW('03.Muestra'!$F$8:$F$42)-MIN(ROW('03.Muestra'!$D$8:$D$42))+1,""),ROW()-702)),"")</f>
        <v>https://marpa.madrid/sitemap</v>
      </c>
      <c r="D712" s="99" t="s">
        <v>92</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https://marpa.madrid/aviso-legal</v>
      </c>
      <c r="D713" s="99" t="s">
        <v>92</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Protección de datos</v>
      </c>
      <c r="C714" s="85" t="str" cm="1">
        <f t="array" ref="C714">IFERROR(INDEX('03.Muestra'!$F$8:$F$42,SMALL(IF("Página Web"='03.Muestra'!$D$8:$D$42,ROW('03.Muestra'!$F$8:$F$42)-MIN(ROW('03.Muestra'!$D$8:$D$42))+1,""),ROW()-702)),"")</f>
        <v>https://marpa.madrid/proteccion-de-datos</v>
      </c>
      <c r="D714" s="99" t="s">
        <v>92</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https://marpa.madrid/accesibilidad</v>
      </c>
      <c r="D715" s="99" t="s">
        <v>92</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Buscador</v>
      </c>
      <c r="C716" s="85" t="str" cm="1">
        <f t="array" ref="C716">IFERROR(INDEX('03.Muestra'!$F$8:$F$42,SMALL(IF("Página Web"='03.Muestra'!$D$8:$D$42,ROW('03.Muestra'!$F$8:$F$42)-MIN(ROW('03.Muestra'!$D$8:$D$42))+1,""),ROW()-702)),"")</f>
        <v>https://marpa.madrid/buscador?query=grecia</v>
      </c>
      <c r="D716" s="99" t="s">
        <v>92</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https://marpa.madrid/</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Prepara tu visita</v>
      </c>
      <c r="C742" s="85" t="str" cm="1">
        <f t="array" ref="C742">IFERROR(INDEX('03.Muestra'!$F$8:$F$42,SMALL(IF("Página Web"='03.Muestra'!$D$8:$D$42,ROW('03.Muestra'!$F$8:$F$42)-MIN(ROW('03.Muestra'!$D$8:$D$42))+1,""),ROW()-740)),"")</f>
        <v>https://marpa.madrid/prepara-tu-visita</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5</v>
      </c>
      <c r="J742" s="91">
        <f ca="1">COUNTIF($D741:INDIRECT("$D" &amp;  SUM(ROW()-1,'03.Muestra'!$D$45)-1),J741)</f>
        <v>9</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Visita accesible</v>
      </c>
      <c r="C743" s="85" t="str" cm="1">
        <f t="array" ref="C743">IFERROR(INDEX('03.Muestra'!$F$8:$F$42,SMALL(IF("Página Web"='03.Muestra'!$D$8:$D$42,ROW('03.Muestra'!$F$8:$F$42)-MIN(ROW('03.Muestra'!$D$8:$D$42))+1,""),ROW()-740)),"")</f>
        <v>https://marpa.madrid/visita/visita-accesible</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Historia y sedes</v>
      </c>
      <c r="C744" s="85" t="str" cm="1">
        <f t="array" ref="C744">IFERROR(INDEX('03.Muestra'!$F$8:$F$42,SMALL(IF("Página Web"='03.Muestra'!$D$8:$D$42,ROW('03.Muestra'!$F$8:$F$42)-MIN(ROW('03.Muestra'!$D$8:$D$42))+1,""),ROW()-740)),"")</f>
        <v>https://marpa.madrid/historia-y-sedes</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Temporales</v>
      </c>
      <c r="C745" s="85" t="str" cm="1">
        <f t="array" ref="C745">IFERROR(INDEX('03.Muestra'!$F$8:$F$42,SMALL(IF("Página Web"='03.Muestra'!$D$8:$D$42,ROW('03.Muestra'!$F$8:$F$42)-MIN(ROW('03.Muestra'!$D$8:$D$42))+1,""),ROW()-740)),"")</f>
        <v>https://marpa.madrid/actividades/exposiciones-temporales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Multimedia</v>
      </c>
      <c r="C746" s="85" t="str" cm="1">
        <f t="array" ref="C746">IFERROR(INDEX('03.Muestra'!$F$8:$F$42,SMALL(IF("Página Web"='03.Muestra'!$D$8:$D$42,ROW('03.Muestra'!$F$8:$F$42)-MIN(ROW('03.Muestra'!$D$8:$D$42))+1,""),ROW()-740)),"")</f>
        <v>https://marpa.madrid/actividades/multimedia</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Permanente</v>
      </c>
      <c r="C747" s="85" t="str" cm="1">
        <f t="array" ref="C747">IFERROR(INDEX('03.Muestra'!$F$8:$F$42,SMALL(IF("Página Web"='03.Muestra'!$D$8:$D$42,ROW('03.Muestra'!$F$8:$F$42)-MIN(ROW('03.Muestra'!$D$8:$D$42))+1,""),ROW()-740)),"")</f>
        <v>https://marpa.madrid/exposicion-permanente</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Biblioteca</v>
      </c>
      <c r="C748" s="85" t="str" cm="1">
        <f t="array" ref="C748">IFERROR(INDEX('03.Muestra'!$F$8:$F$42,SMALL(IF("Página Web"='03.Muestra'!$D$8:$D$42,ROW('03.Muestra'!$F$8:$F$42)-MIN(ROW('03.Muestra'!$D$8:$D$42))+1,""),ROW()-740)),"")</f>
        <v>https://marpa.madrid/investigacion/biblioteca-emeterio-cuadrado</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Publicaciones</v>
      </c>
      <c r="C749" s="85" t="str" cm="1">
        <f t="array" ref="C749">IFERROR(INDEX('03.Muestra'!$F$8:$F$42,SMALL(IF("Página Web"='03.Muestra'!$D$8:$D$42,ROW('03.Muestra'!$F$8:$F$42)-MIN(ROW('03.Muestra'!$D$8:$D$42))+1,""),ROW()-740)),"")</f>
        <v>https://marpa.madrid/investigacion/publicaciones</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Mapa del sitio</v>
      </c>
      <c r="C750" s="85" t="str" cm="1">
        <f t="array" ref="C750">IFERROR(INDEX('03.Muestra'!$F$8:$F$42,SMALL(IF("Página Web"='03.Muestra'!$D$8:$D$42,ROW('03.Muestra'!$F$8:$F$42)-MIN(ROW('03.Muestra'!$D$8:$D$42))+1,""),ROW()-740)),"")</f>
        <v>https://marpa.madrid/sitemap</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Aviso legal</v>
      </c>
      <c r="C751" s="85" t="str" cm="1">
        <f t="array" ref="C751">IFERROR(INDEX('03.Muestra'!$F$8:$F$42,SMALL(IF("Página Web"='03.Muestra'!$D$8:$D$42,ROW('03.Muestra'!$F$8:$F$42)-MIN(ROW('03.Muestra'!$D$8:$D$42))+1,""),ROW()-740)),"")</f>
        <v>https://marpa.madrid/aviso-legal</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Protección de datos</v>
      </c>
      <c r="C752" s="85" t="str" cm="1">
        <f t="array" ref="C752">IFERROR(INDEX('03.Muestra'!$F$8:$F$42,SMALL(IF("Página Web"='03.Muestra'!$D$8:$D$42,ROW('03.Muestra'!$F$8:$F$42)-MIN(ROW('03.Muestra'!$D$8:$D$42))+1,""),ROW()-740)),"")</f>
        <v>https://marpa.madrid/proteccion-de-datos</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Accesibilidad</v>
      </c>
      <c r="C753" s="85" t="str" cm="1">
        <f t="array" ref="C753">IFERROR(INDEX('03.Muestra'!$F$8:$F$42,SMALL(IF("Página Web"='03.Muestra'!$D$8:$D$42,ROW('03.Muestra'!$F$8:$F$42)-MIN(ROW('03.Muestra'!$D$8:$D$42))+1,""),ROW()-740)),"")</f>
        <v>https://marpa.madrid/accesibilidad</v>
      </c>
      <c r="D753" s="99" t="s">
        <v>92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Buscador</v>
      </c>
      <c r="C754" s="85" t="str" cm="1">
        <f t="array" ref="C754">IFERROR(INDEX('03.Muestra'!$F$8:$F$42,SMALL(IF("Página Web"='03.Muestra'!$D$8:$D$42,ROW('03.Muestra'!$F$8:$F$42)-MIN(ROW('03.Muestra'!$D$8:$D$42))+1,""),ROW()-740)),"")</f>
        <v>https://marpa.madrid/buscador?query=grecia</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https://marpa.madrid/</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Prepara tu visita</v>
      </c>
      <c r="C780" s="85" t="str" cm="1">
        <f t="array" ref="C780">IFERROR(INDEX('03.Muestra'!$F$8:$F$42,SMALL(IF("Página Web"='03.Muestra'!$D$8:$D$42,ROW('03.Muestra'!$F$8:$F$42)-MIN(ROW('03.Muestra'!$D$8:$D$42))+1,""),ROW()-778)),"")</f>
        <v>https://marpa.madrid/prepara-tu-visita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5</v>
      </c>
      <c r="J780" s="91">
        <f ca="1">COUNTIF($D779:INDIRECT("$D" &amp;  SUM(ROW()-1,'03.Muestra'!$D$45)-1),J779)</f>
        <v>9</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Visita accesible</v>
      </c>
      <c r="C781" s="85" t="str" cm="1">
        <f t="array" ref="C781">IFERROR(INDEX('03.Muestra'!$F$8:$F$42,SMALL(IF("Página Web"='03.Muestra'!$D$8:$D$42,ROW('03.Muestra'!$F$8:$F$42)-MIN(ROW('03.Muestra'!$D$8:$D$42))+1,""),ROW()-778)),"")</f>
        <v>https://marpa.madrid/visita/visita-accesible</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Historia y sedes</v>
      </c>
      <c r="C782" s="85" t="str" cm="1">
        <f t="array" ref="C782">IFERROR(INDEX('03.Muestra'!$F$8:$F$42,SMALL(IF("Página Web"='03.Muestra'!$D$8:$D$42,ROW('03.Muestra'!$F$8:$F$42)-MIN(ROW('03.Muestra'!$D$8:$D$42))+1,""),ROW()-778)),"")</f>
        <v>https://marpa.madrid/historia-y-sedes</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Temporales</v>
      </c>
      <c r="C783" s="85" t="str" cm="1">
        <f t="array" ref="C783">IFERROR(INDEX('03.Muestra'!$F$8:$F$42,SMALL(IF("Página Web"='03.Muestra'!$D$8:$D$42,ROW('03.Muestra'!$F$8:$F$42)-MIN(ROW('03.Muestra'!$D$8:$D$42))+1,""),ROW()-778)),"")</f>
        <v>https://marpa.madrid/actividades/exposiciones-temporales</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Multimedia</v>
      </c>
      <c r="C784" s="85" t="str" cm="1">
        <f t="array" ref="C784">IFERROR(INDEX('03.Muestra'!$F$8:$F$42,SMALL(IF("Página Web"='03.Muestra'!$D$8:$D$42,ROW('03.Muestra'!$F$8:$F$42)-MIN(ROW('03.Muestra'!$D$8:$D$42))+1,""),ROW()-778)),"")</f>
        <v>https://marpa.madrid/actividades/multimedia</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Permanente</v>
      </c>
      <c r="C785" s="85" t="str" cm="1">
        <f t="array" ref="C785">IFERROR(INDEX('03.Muestra'!$F$8:$F$42,SMALL(IF("Página Web"='03.Muestra'!$D$8:$D$42,ROW('03.Muestra'!$F$8:$F$42)-MIN(ROW('03.Muestra'!$D$8:$D$42))+1,""),ROW()-778)),"")</f>
        <v>https://marpa.madrid/exposicion-permanente</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Biblioteca</v>
      </c>
      <c r="C786" s="85" t="str" cm="1">
        <f t="array" ref="C786">IFERROR(INDEX('03.Muestra'!$F$8:$F$42,SMALL(IF("Página Web"='03.Muestra'!$D$8:$D$42,ROW('03.Muestra'!$F$8:$F$42)-MIN(ROW('03.Muestra'!$D$8:$D$42))+1,""),ROW()-778)),"")</f>
        <v>https://marpa.madrid/investigacion/biblioteca-emeterio-cuadrado</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Publicaciones</v>
      </c>
      <c r="C787" s="85" t="str" cm="1">
        <f t="array" ref="C787">IFERROR(INDEX('03.Muestra'!$F$8:$F$42,SMALL(IF("Página Web"='03.Muestra'!$D$8:$D$42,ROW('03.Muestra'!$F$8:$F$42)-MIN(ROW('03.Muestra'!$D$8:$D$42))+1,""),ROW()-778)),"")</f>
        <v>https://marpa.madrid/investigacion/publicaciones</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Mapa del sitio</v>
      </c>
      <c r="C788" s="85" t="str" cm="1">
        <f t="array" ref="C788">IFERROR(INDEX('03.Muestra'!$F$8:$F$42,SMALL(IF("Página Web"='03.Muestra'!$D$8:$D$42,ROW('03.Muestra'!$F$8:$F$42)-MIN(ROW('03.Muestra'!$D$8:$D$42))+1,""),ROW()-778)),"")</f>
        <v>https://marpa.madrid/sitemap</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Aviso legal</v>
      </c>
      <c r="C789" s="85" t="str" cm="1">
        <f t="array" ref="C789">IFERROR(INDEX('03.Muestra'!$F$8:$F$42,SMALL(IF("Página Web"='03.Muestra'!$D$8:$D$42,ROW('03.Muestra'!$F$8:$F$42)-MIN(ROW('03.Muestra'!$D$8:$D$42))+1,""),ROW()-778)),"")</f>
        <v>https://marpa.madrid/aviso-legal</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Protección de datos</v>
      </c>
      <c r="C790" s="85" t="str" cm="1">
        <f t="array" ref="C790">IFERROR(INDEX('03.Muestra'!$F$8:$F$42,SMALL(IF("Página Web"='03.Muestra'!$D$8:$D$42,ROW('03.Muestra'!$F$8:$F$42)-MIN(ROW('03.Muestra'!$D$8:$D$42))+1,""),ROW()-778)),"")</f>
        <v>https://marpa.madrid/proteccion-de-datos</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Accesibilidad</v>
      </c>
      <c r="C791" s="85" t="str" cm="1">
        <f t="array" ref="C791">IFERROR(INDEX('03.Muestra'!$F$8:$F$42,SMALL(IF("Página Web"='03.Muestra'!$D$8:$D$42,ROW('03.Muestra'!$F$8:$F$42)-MIN(ROW('03.Muestra'!$D$8:$D$42))+1,""),ROW()-778)),"")</f>
        <v>https://marpa.madrid/accesibilidad</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Buscador</v>
      </c>
      <c r="C792" s="85" t="str" cm="1">
        <f t="array" ref="C792">IFERROR(INDEX('03.Muestra'!$F$8:$F$42,SMALL(IF("Página Web"='03.Muestra'!$D$8:$D$42,ROW('03.Muestra'!$F$8:$F$42)-MIN(ROW('03.Muestra'!$D$8:$D$42))+1,""),ROW()-778)),"")</f>
        <v>https://marpa.madrid/buscador?query=grecia</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https://marpa.madrid/</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Prepara tu visita</v>
      </c>
      <c r="C818" s="85" t="str" cm="1">
        <f t="array" ref="C818">IFERROR(INDEX('03.Muestra'!$F$8:$F$42,SMALL(IF("Página Web"='03.Muestra'!$D$8:$D$42,ROW('03.Muestra'!$F$8:$F$42)-MIN(ROW('03.Muestra'!$D$8:$D$42))+1,""),ROW()-816)),"")</f>
        <v>https://marpa.madrid/prepara-tu-visita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Visita accesible</v>
      </c>
      <c r="C819" s="85" t="str" cm="1">
        <f t="array" ref="C819">IFERROR(INDEX('03.Muestra'!$F$8:$F$42,SMALL(IF("Página Web"='03.Muestra'!$D$8:$D$42,ROW('03.Muestra'!$F$8:$F$42)-MIN(ROW('03.Muestra'!$D$8:$D$42))+1,""),ROW()-816)),"")</f>
        <v>https://marpa.madrid/visita/visita-accesible</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Historia y sedes</v>
      </c>
      <c r="C820" s="85" t="str" cm="1">
        <f t="array" ref="C820">IFERROR(INDEX('03.Muestra'!$F$8:$F$42,SMALL(IF("Página Web"='03.Muestra'!$D$8:$D$42,ROW('03.Muestra'!$F$8:$F$42)-MIN(ROW('03.Muestra'!$D$8:$D$42))+1,""),ROW()-816)),"")</f>
        <v>https://marpa.madrid/historia-y-sedes</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Temporales</v>
      </c>
      <c r="C821" s="85" t="str" cm="1">
        <f t="array" ref="C821">IFERROR(INDEX('03.Muestra'!$F$8:$F$42,SMALL(IF("Página Web"='03.Muestra'!$D$8:$D$42,ROW('03.Muestra'!$F$8:$F$42)-MIN(ROW('03.Muestra'!$D$8:$D$42))+1,""),ROW()-816)),"")</f>
        <v>https://marpa.madrid/actividades/exposiciones-temporales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Multimedia</v>
      </c>
      <c r="C822" s="85" t="str" cm="1">
        <f t="array" ref="C822">IFERROR(INDEX('03.Muestra'!$F$8:$F$42,SMALL(IF("Página Web"='03.Muestra'!$D$8:$D$42,ROW('03.Muestra'!$F$8:$F$42)-MIN(ROW('03.Muestra'!$D$8:$D$42))+1,""),ROW()-816)),"")</f>
        <v>https://marpa.madrid/actividades/multimedia</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Permanente</v>
      </c>
      <c r="C823" s="85" t="str" cm="1">
        <f t="array" ref="C823">IFERROR(INDEX('03.Muestra'!$F$8:$F$42,SMALL(IF("Página Web"='03.Muestra'!$D$8:$D$42,ROW('03.Muestra'!$F$8:$F$42)-MIN(ROW('03.Muestra'!$D$8:$D$42))+1,""),ROW()-816)),"")</f>
        <v>https://marpa.madrid/exposicion-permanente</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Biblioteca</v>
      </c>
      <c r="C824" s="85" t="str" cm="1">
        <f t="array" ref="C824">IFERROR(INDEX('03.Muestra'!$F$8:$F$42,SMALL(IF("Página Web"='03.Muestra'!$D$8:$D$42,ROW('03.Muestra'!$F$8:$F$42)-MIN(ROW('03.Muestra'!$D$8:$D$42))+1,""),ROW()-816)),"")</f>
        <v>https://marpa.madrid/investigacion/biblioteca-emeterio-cuadrado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Publicaciones</v>
      </c>
      <c r="C825" s="85" t="str" cm="1">
        <f t="array" ref="C825">IFERROR(INDEX('03.Muestra'!$F$8:$F$42,SMALL(IF("Página Web"='03.Muestra'!$D$8:$D$42,ROW('03.Muestra'!$F$8:$F$42)-MIN(ROW('03.Muestra'!$D$8:$D$42))+1,""),ROW()-816)),"")</f>
        <v>https://marpa.madrid/investigacion/publicaciones</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Mapa del sitio</v>
      </c>
      <c r="C826" s="85" t="str" cm="1">
        <f t="array" ref="C826">IFERROR(INDEX('03.Muestra'!$F$8:$F$42,SMALL(IF("Página Web"='03.Muestra'!$D$8:$D$42,ROW('03.Muestra'!$F$8:$F$42)-MIN(ROW('03.Muestra'!$D$8:$D$42))+1,""),ROW()-816)),"")</f>
        <v>https://marpa.madrid/sitemap</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Aviso legal</v>
      </c>
      <c r="C827" s="85" t="str" cm="1">
        <f t="array" ref="C827">IFERROR(INDEX('03.Muestra'!$F$8:$F$42,SMALL(IF("Página Web"='03.Muestra'!$D$8:$D$42,ROW('03.Muestra'!$F$8:$F$42)-MIN(ROW('03.Muestra'!$D$8:$D$42))+1,""),ROW()-816)),"")</f>
        <v>https://marpa.madrid/aviso-legal</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Protección de datos</v>
      </c>
      <c r="C828" s="85" t="str" cm="1">
        <f t="array" ref="C828">IFERROR(INDEX('03.Muestra'!$F$8:$F$42,SMALL(IF("Página Web"='03.Muestra'!$D$8:$D$42,ROW('03.Muestra'!$F$8:$F$42)-MIN(ROW('03.Muestra'!$D$8:$D$42))+1,""),ROW()-816)),"")</f>
        <v>https://marpa.madrid/proteccion-de-datos</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Accesibilidad</v>
      </c>
      <c r="C829" s="85" t="str" cm="1">
        <f t="array" ref="C829">IFERROR(INDEX('03.Muestra'!$F$8:$F$42,SMALL(IF("Página Web"='03.Muestra'!$D$8:$D$42,ROW('03.Muestra'!$F$8:$F$42)-MIN(ROW('03.Muestra'!$D$8:$D$42))+1,""),ROW()-816)),"")</f>
        <v>https://marpa.madrid/accesibilidad</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Buscador</v>
      </c>
      <c r="C830" s="85" t="str" cm="1">
        <f t="array" ref="C830">IFERROR(INDEX('03.Muestra'!$F$8:$F$42,SMALL(IF("Página Web"='03.Muestra'!$D$8:$D$42,ROW('03.Muestra'!$F$8:$F$42)-MIN(ROW('03.Muestra'!$D$8:$D$42))+1,""),ROW()-816)),"")</f>
        <v>https://marpa.madrid/buscador?query=grecia</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https://marpa.madrid/</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Prepara tu visita</v>
      </c>
      <c r="C856" s="85" t="str" cm="1">
        <f t="array" ref="C856">IFERROR(INDEX('03.Muestra'!$F$8:$F$42,SMALL(IF("Página Web"='03.Muestra'!$D$8:$D$42,ROW('03.Muestra'!$F$8:$F$42)-MIN(ROW('03.Muestra'!$D$8:$D$42))+1,""),ROW()-854)),"")</f>
        <v>https://marpa.madrid/prepara-tu-visita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Visita accesible</v>
      </c>
      <c r="C857" s="85" t="str" cm="1">
        <f t="array" ref="C857">IFERROR(INDEX('03.Muestra'!$F$8:$F$42,SMALL(IF("Página Web"='03.Muestra'!$D$8:$D$42,ROW('03.Muestra'!$F$8:$F$42)-MIN(ROW('03.Muestra'!$D$8:$D$42))+1,""),ROW()-854)),"")</f>
        <v>https://marpa.madrid/visita/visita-accesible</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Historia y sedes</v>
      </c>
      <c r="C858" s="85" t="str" cm="1">
        <f t="array" ref="C858">IFERROR(INDEX('03.Muestra'!$F$8:$F$42,SMALL(IF("Página Web"='03.Muestra'!$D$8:$D$42,ROW('03.Muestra'!$F$8:$F$42)-MIN(ROW('03.Muestra'!$D$8:$D$42))+1,""),ROW()-854)),"")</f>
        <v>https://marpa.madrid/historia-y-sedes</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Temporales</v>
      </c>
      <c r="C859" s="85" t="str" cm="1">
        <f t="array" ref="C859">IFERROR(INDEX('03.Muestra'!$F$8:$F$42,SMALL(IF("Página Web"='03.Muestra'!$D$8:$D$42,ROW('03.Muestra'!$F$8:$F$42)-MIN(ROW('03.Muestra'!$D$8:$D$42))+1,""),ROW()-854)),"")</f>
        <v>https://marpa.madrid/actividades/exposiciones-temporales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Multimedia</v>
      </c>
      <c r="C860" s="85" t="str" cm="1">
        <f t="array" ref="C860">IFERROR(INDEX('03.Muestra'!$F$8:$F$42,SMALL(IF("Página Web"='03.Muestra'!$D$8:$D$42,ROW('03.Muestra'!$F$8:$F$42)-MIN(ROW('03.Muestra'!$D$8:$D$42))+1,""),ROW()-854)),"")</f>
        <v>https://marpa.madrid/actividades/multimedia</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Permanente</v>
      </c>
      <c r="C861" s="85" t="str" cm="1">
        <f t="array" ref="C861">IFERROR(INDEX('03.Muestra'!$F$8:$F$42,SMALL(IF("Página Web"='03.Muestra'!$D$8:$D$42,ROW('03.Muestra'!$F$8:$F$42)-MIN(ROW('03.Muestra'!$D$8:$D$42))+1,""),ROW()-854)),"")</f>
        <v>https://marpa.madrid/exposicion-permanente</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Biblioteca</v>
      </c>
      <c r="C862" s="85" t="str" cm="1">
        <f t="array" ref="C862">IFERROR(INDEX('03.Muestra'!$F$8:$F$42,SMALL(IF("Página Web"='03.Muestra'!$D$8:$D$42,ROW('03.Muestra'!$F$8:$F$42)-MIN(ROW('03.Muestra'!$D$8:$D$42))+1,""),ROW()-854)),"")</f>
        <v>https://marpa.madrid/investigacion/biblioteca-emeterio-cuadrado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Publicaciones</v>
      </c>
      <c r="C863" s="85" t="str" cm="1">
        <f t="array" ref="C863">IFERROR(INDEX('03.Muestra'!$F$8:$F$42,SMALL(IF("Página Web"='03.Muestra'!$D$8:$D$42,ROW('03.Muestra'!$F$8:$F$42)-MIN(ROW('03.Muestra'!$D$8:$D$42))+1,""),ROW()-854)),"")</f>
        <v>https://marpa.madrid/investigacion/publicaciones</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Mapa del sitio</v>
      </c>
      <c r="C864" s="85" t="str" cm="1">
        <f t="array" ref="C864">IFERROR(INDEX('03.Muestra'!$F$8:$F$42,SMALL(IF("Página Web"='03.Muestra'!$D$8:$D$42,ROW('03.Muestra'!$F$8:$F$42)-MIN(ROW('03.Muestra'!$D$8:$D$42))+1,""),ROW()-854)),"")</f>
        <v>https://marpa.madrid/sitemap</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Aviso legal</v>
      </c>
      <c r="C865" s="85" t="str" cm="1">
        <f t="array" ref="C865">IFERROR(INDEX('03.Muestra'!$F$8:$F$42,SMALL(IF("Página Web"='03.Muestra'!$D$8:$D$42,ROW('03.Muestra'!$F$8:$F$42)-MIN(ROW('03.Muestra'!$D$8:$D$42))+1,""),ROW()-854)),"")</f>
        <v>https://marpa.madrid/aviso-legal</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Protección de datos</v>
      </c>
      <c r="C866" s="85" t="str" cm="1">
        <f t="array" ref="C866">IFERROR(INDEX('03.Muestra'!$F$8:$F$42,SMALL(IF("Página Web"='03.Muestra'!$D$8:$D$42,ROW('03.Muestra'!$F$8:$F$42)-MIN(ROW('03.Muestra'!$D$8:$D$42))+1,""),ROW()-854)),"")</f>
        <v>https://marpa.madrid/proteccion-de-datos</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Accesibilidad</v>
      </c>
      <c r="C867" s="85" t="str" cm="1">
        <f t="array" ref="C867">IFERROR(INDEX('03.Muestra'!$F$8:$F$42,SMALL(IF("Página Web"='03.Muestra'!$D$8:$D$42,ROW('03.Muestra'!$F$8:$F$42)-MIN(ROW('03.Muestra'!$D$8:$D$42))+1,""),ROW()-854)),"")</f>
        <v>https://marpa.madrid/accesibilidad</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Buscador</v>
      </c>
      <c r="C868" s="85" t="str" cm="1">
        <f t="array" ref="C868">IFERROR(INDEX('03.Muestra'!$F$8:$F$42,SMALL(IF("Página Web"='03.Muestra'!$D$8:$D$42,ROW('03.Muestra'!$F$8:$F$42)-MIN(ROW('03.Muestra'!$D$8:$D$42))+1,""),ROW()-854)),"")</f>
        <v>https://marpa.madrid/buscador?query=grecia</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https://marpa.madrid/</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Prepara tu visita</v>
      </c>
      <c r="C894" s="85" t="str" cm="1">
        <f t="array" ref="C894">IFERROR(INDEX('03.Muestra'!$F$8:$F$42,SMALL(IF("Página Web"='03.Muestra'!$D$8:$D$42,ROW('03.Muestra'!$F$8:$F$42)-MIN(ROW('03.Muestra'!$D$8:$D$42))+1,""),ROW()-892)),"")</f>
        <v>https://marpa.madrid/prepara-tu-visita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Visita accesible</v>
      </c>
      <c r="C895" s="85" t="str" cm="1">
        <f t="array" ref="C895">IFERROR(INDEX('03.Muestra'!$F$8:$F$42,SMALL(IF("Página Web"='03.Muestra'!$D$8:$D$42,ROW('03.Muestra'!$F$8:$F$42)-MIN(ROW('03.Muestra'!$D$8:$D$42))+1,""),ROW()-892)),"")</f>
        <v>https://marpa.madrid/visita/visita-accesible</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Historia y sedes</v>
      </c>
      <c r="C896" s="85" t="str" cm="1">
        <f t="array" ref="C896">IFERROR(INDEX('03.Muestra'!$F$8:$F$42,SMALL(IF("Página Web"='03.Muestra'!$D$8:$D$42,ROW('03.Muestra'!$F$8:$F$42)-MIN(ROW('03.Muestra'!$D$8:$D$42))+1,""),ROW()-892)),"")</f>
        <v>https://marpa.madrid/historia-y-sedes</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Temporales</v>
      </c>
      <c r="C897" s="85" t="str" cm="1">
        <f t="array" ref="C897">IFERROR(INDEX('03.Muestra'!$F$8:$F$42,SMALL(IF("Página Web"='03.Muestra'!$D$8:$D$42,ROW('03.Muestra'!$F$8:$F$42)-MIN(ROW('03.Muestra'!$D$8:$D$42))+1,""),ROW()-892)),"")</f>
        <v>https://marpa.madrid/actividades/exposiciones-temporales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Multimedia</v>
      </c>
      <c r="C898" s="85" t="str" cm="1">
        <f t="array" ref="C898">IFERROR(INDEX('03.Muestra'!$F$8:$F$42,SMALL(IF("Página Web"='03.Muestra'!$D$8:$D$42,ROW('03.Muestra'!$F$8:$F$42)-MIN(ROW('03.Muestra'!$D$8:$D$42))+1,""),ROW()-892)),"")</f>
        <v>https://marpa.madrid/actividades/multimedia</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Permanente</v>
      </c>
      <c r="C899" s="85" t="str" cm="1">
        <f t="array" ref="C899">IFERROR(INDEX('03.Muestra'!$F$8:$F$42,SMALL(IF("Página Web"='03.Muestra'!$D$8:$D$42,ROW('03.Muestra'!$F$8:$F$42)-MIN(ROW('03.Muestra'!$D$8:$D$42))+1,""),ROW()-892)),"")</f>
        <v>https://marpa.madrid/exposicion-permanente</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Biblioteca</v>
      </c>
      <c r="C900" s="85" t="str" cm="1">
        <f t="array" ref="C900">IFERROR(INDEX('03.Muestra'!$F$8:$F$42,SMALL(IF("Página Web"='03.Muestra'!$D$8:$D$42,ROW('03.Muestra'!$F$8:$F$42)-MIN(ROW('03.Muestra'!$D$8:$D$42))+1,""),ROW()-892)),"")</f>
        <v>https://marpa.madrid/investigacion/biblioteca-emeterio-cuadrado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Publicaciones</v>
      </c>
      <c r="C901" s="85" t="str" cm="1">
        <f t="array" ref="C901">IFERROR(INDEX('03.Muestra'!$F$8:$F$42,SMALL(IF("Página Web"='03.Muestra'!$D$8:$D$42,ROW('03.Muestra'!$F$8:$F$42)-MIN(ROW('03.Muestra'!$D$8:$D$42))+1,""),ROW()-892)),"")</f>
        <v>https://marpa.madrid/investigacion/publicaciones</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Mapa del sitio</v>
      </c>
      <c r="C902" s="85" t="str" cm="1">
        <f t="array" ref="C902">IFERROR(INDEX('03.Muestra'!$F$8:$F$42,SMALL(IF("Página Web"='03.Muestra'!$D$8:$D$42,ROW('03.Muestra'!$F$8:$F$42)-MIN(ROW('03.Muestra'!$D$8:$D$42))+1,""),ROW()-892)),"")</f>
        <v>https://marpa.madrid/sitemap</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Aviso legal</v>
      </c>
      <c r="C903" s="85" t="str" cm="1">
        <f t="array" ref="C903">IFERROR(INDEX('03.Muestra'!$F$8:$F$42,SMALL(IF("Página Web"='03.Muestra'!$D$8:$D$42,ROW('03.Muestra'!$F$8:$F$42)-MIN(ROW('03.Muestra'!$D$8:$D$42))+1,""),ROW()-892)),"")</f>
        <v>https://marpa.madrid/aviso-legal</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Protección de datos</v>
      </c>
      <c r="C904" s="85" t="str" cm="1">
        <f t="array" ref="C904">IFERROR(INDEX('03.Muestra'!$F$8:$F$42,SMALL(IF("Página Web"='03.Muestra'!$D$8:$D$42,ROW('03.Muestra'!$F$8:$F$42)-MIN(ROW('03.Muestra'!$D$8:$D$42))+1,""),ROW()-892)),"")</f>
        <v>https://marpa.madrid/proteccion-de-datos</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Accesibilidad</v>
      </c>
      <c r="C905" s="85" t="str" cm="1">
        <f t="array" ref="C905">IFERROR(INDEX('03.Muestra'!$F$8:$F$42,SMALL(IF("Página Web"='03.Muestra'!$D$8:$D$42,ROW('03.Muestra'!$F$8:$F$42)-MIN(ROW('03.Muestra'!$D$8:$D$42))+1,""),ROW()-892)),"")</f>
        <v>https://marpa.madrid/accesibilidad</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Buscador</v>
      </c>
      <c r="C906" s="85" t="str" cm="1">
        <f t="array" ref="C906">IFERROR(INDEX('03.Muestra'!$F$8:$F$42,SMALL(IF("Página Web"='03.Muestra'!$D$8:$D$42,ROW('03.Muestra'!$F$8:$F$42)-MIN(ROW('03.Muestra'!$D$8:$D$42))+1,""),ROW()-892)),"")</f>
        <v>https://marpa.madrid/buscador?query=grecia</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https://marpa.madrid/</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Prepara tu visita</v>
      </c>
      <c r="C932" s="85" t="str" cm="1">
        <f t="array" ref="C932">IFERROR(INDEX('03.Muestra'!$F$8:$F$42,SMALL(IF("Página Web"='03.Muestra'!$D$8:$D$42,ROW('03.Muestra'!$F$8:$F$42)-MIN(ROW('03.Muestra'!$D$8:$D$42))+1,""),ROW()-930)),"")</f>
        <v>https://marpa.madrid/prepara-tu-visita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Visita accesible</v>
      </c>
      <c r="C933" s="85" t="str" cm="1">
        <f t="array" ref="C933">IFERROR(INDEX('03.Muestra'!$F$8:$F$42,SMALL(IF("Página Web"='03.Muestra'!$D$8:$D$42,ROW('03.Muestra'!$F$8:$F$42)-MIN(ROW('03.Muestra'!$D$8:$D$42))+1,""),ROW()-930)),"")</f>
        <v>https://marpa.madrid/visita/visita-accesible</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Historia y sedes</v>
      </c>
      <c r="C934" s="85" t="str" cm="1">
        <f t="array" ref="C934">IFERROR(INDEX('03.Muestra'!$F$8:$F$42,SMALL(IF("Página Web"='03.Muestra'!$D$8:$D$42,ROW('03.Muestra'!$F$8:$F$42)-MIN(ROW('03.Muestra'!$D$8:$D$42))+1,""),ROW()-930)),"")</f>
        <v>https://marpa.madrid/historia-y-sedes</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Temporales</v>
      </c>
      <c r="C935" s="85" t="str" cm="1">
        <f t="array" ref="C935">IFERROR(INDEX('03.Muestra'!$F$8:$F$42,SMALL(IF("Página Web"='03.Muestra'!$D$8:$D$42,ROW('03.Muestra'!$F$8:$F$42)-MIN(ROW('03.Muestra'!$D$8:$D$42))+1,""),ROW()-930)),"")</f>
        <v>https://marpa.madrid/actividades/exposiciones-temporales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Multimedia</v>
      </c>
      <c r="C936" s="85" t="str" cm="1">
        <f t="array" ref="C936">IFERROR(INDEX('03.Muestra'!$F$8:$F$42,SMALL(IF("Página Web"='03.Muestra'!$D$8:$D$42,ROW('03.Muestra'!$F$8:$F$42)-MIN(ROW('03.Muestra'!$D$8:$D$42))+1,""),ROW()-930)),"")</f>
        <v>https://marpa.madrid/actividades/multimedia</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Permanente</v>
      </c>
      <c r="C937" s="85" t="str" cm="1">
        <f t="array" ref="C937">IFERROR(INDEX('03.Muestra'!$F$8:$F$42,SMALL(IF("Página Web"='03.Muestra'!$D$8:$D$42,ROW('03.Muestra'!$F$8:$F$42)-MIN(ROW('03.Muestra'!$D$8:$D$42))+1,""),ROW()-930)),"")</f>
        <v>https://marpa.madrid/exposicion-permanente</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Biblioteca</v>
      </c>
      <c r="C938" s="85" t="str" cm="1">
        <f t="array" ref="C938">IFERROR(INDEX('03.Muestra'!$F$8:$F$42,SMALL(IF("Página Web"='03.Muestra'!$D$8:$D$42,ROW('03.Muestra'!$F$8:$F$42)-MIN(ROW('03.Muestra'!$D$8:$D$42))+1,""),ROW()-930)),"")</f>
        <v>https://marpa.madrid/investigacion/biblioteca-emeterio-cuadrado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Publicaciones</v>
      </c>
      <c r="C939" s="85" t="str" cm="1">
        <f t="array" ref="C939">IFERROR(INDEX('03.Muestra'!$F$8:$F$42,SMALL(IF("Página Web"='03.Muestra'!$D$8:$D$42,ROW('03.Muestra'!$F$8:$F$42)-MIN(ROW('03.Muestra'!$D$8:$D$42))+1,""),ROW()-930)),"")</f>
        <v>https://marpa.madrid/investigacion/publicaciones</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Mapa del sitio</v>
      </c>
      <c r="C940" s="85" t="str" cm="1">
        <f t="array" ref="C940">IFERROR(INDEX('03.Muestra'!$F$8:$F$42,SMALL(IF("Página Web"='03.Muestra'!$D$8:$D$42,ROW('03.Muestra'!$F$8:$F$42)-MIN(ROW('03.Muestra'!$D$8:$D$42))+1,""),ROW()-930)),"")</f>
        <v>https://marpa.madrid/sitemap</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Aviso legal</v>
      </c>
      <c r="C941" s="85" t="str" cm="1">
        <f t="array" ref="C941">IFERROR(INDEX('03.Muestra'!$F$8:$F$42,SMALL(IF("Página Web"='03.Muestra'!$D$8:$D$42,ROW('03.Muestra'!$F$8:$F$42)-MIN(ROW('03.Muestra'!$D$8:$D$42))+1,""),ROW()-930)),"")</f>
        <v>https://marpa.madrid/aviso-legal</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Protección de datos</v>
      </c>
      <c r="C942" s="85" t="str" cm="1">
        <f t="array" ref="C942">IFERROR(INDEX('03.Muestra'!$F$8:$F$42,SMALL(IF("Página Web"='03.Muestra'!$D$8:$D$42,ROW('03.Muestra'!$F$8:$F$42)-MIN(ROW('03.Muestra'!$D$8:$D$42))+1,""),ROW()-930)),"")</f>
        <v>https://marpa.madrid/proteccion-de-datos</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Accesibilidad</v>
      </c>
      <c r="C943" s="85" t="str" cm="1">
        <f t="array" ref="C943">IFERROR(INDEX('03.Muestra'!$F$8:$F$42,SMALL(IF("Página Web"='03.Muestra'!$D$8:$D$42,ROW('03.Muestra'!$F$8:$F$42)-MIN(ROW('03.Muestra'!$D$8:$D$42))+1,""),ROW()-930)),"")</f>
        <v>https://marpa.madrid/accesibilidad</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Buscador</v>
      </c>
      <c r="C944" s="85" t="str" cm="1">
        <f t="array" ref="C944">IFERROR(INDEX('03.Muestra'!$F$8:$F$42,SMALL(IF("Página Web"='03.Muestra'!$D$8:$D$42,ROW('03.Muestra'!$F$8:$F$42)-MIN(ROW('03.Muestra'!$D$8:$D$42))+1,""),ROW()-930)),"")</f>
        <v>https://marpa.madrid/buscador?query=grecia</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https://marpa.madrid/</v>
      </c>
      <c r="D969" s="99" t="s">
        <v>104</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Prepara tu visita</v>
      </c>
      <c r="C970" s="85" t="str" cm="1">
        <f t="array" ref="C970">IFERROR(INDEX('03.Muestra'!$F$8:$F$42,SMALL(IF("Página Web"='03.Muestra'!$D$8:$D$42,ROW('03.Muestra'!$F$8:$F$42)-MIN(ROW('03.Muestra'!$D$8:$D$42))+1,""),ROW()-968)),"")</f>
        <v>https://marpa.madrid/prepara-tu-visita</v>
      </c>
      <c r="D970" s="99" t="s">
        <v>92</v>
      </c>
      <c r="E970" s="79" t="str">
        <f t="shared" si="50"/>
        <v/>
      </c>
      <c r="F970" s="91">
        <f ca="1">COUNTIF($D969:INDIRECT("$D" &amp;  SUM(ROW()-1,'03.Muestra'!$D$45)-1),F969)</f>
        <v>0</v>
      </c>
      <c r="G970" s="91">
        <f ca="1">COUNTIF($D969:INDIRECT("$D" &amp;  SUM(ROW()-1,'03.Muestra'!$D$45)-1),G969)</f>
        <v>0</v>
      </c>
      <c r="H970" s="91">
        <f ca="1">COUNTIF($D969:INDIRECT("$D" &amp;  SUM(ROW()-1,'03.Muestra'!$D$45)-1),H969)</f>
        <v>9</v>
      </c>
      <c r="I970" s="91">
        <f ca="1">COUNTIF($D969:INDIRECT("$D" &amp;  SUM(ROW()-1,'03.Muestra'!$D$45)-1),I969)</f>
        <v>0</v>
      </c>
      <c r="J970" s="91">
        <f ca="1">COUNTIF($D969:INDIRECT("$D" &amp;  SUM(ROW()-1,'03.Muestra'!$D$45)-1),J969)</f>
        <v>5</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Visita accesible</v>
      </c>
      <c r="C971" s="85" t="str" cm="1">
        <f t="array" ref="C971">IFERROR(INDEX('03.Muestra'!$F$8:$F$42,SMALL(IF("Página Web"='03.Muestra'!$D$8:$D$42,ROW('03.Muestra'!$F$8:$F$42)-MIN(ROW('03.Muestra'!$D$8:$D$42))+1,""),ROW()-968)),"")</f>
        <v>https://marpa.madrid/visita/visita-accesible</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Historia y sedes</v>
      </c>
      <c r="C972" s="85" t="str" cm="1">
        <f t="array" ref="C972">IFERROR(INDEX('03.Muestra'!$F$8:$F$42,SMALL(IF("Página Web"='03.Muestra'!$D$8:$D$42,ROW('03.Muestra'!$F$8:$F$42)-MIN(ROW('03.Muestra'!$D$8:$D$42))+1,""),ROW()-968)),"")</f>
        <v>https://marpa.madrid/historia-y-sedes</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Temporales</v>
      </c>
      <c r="C973" s="85" t="str" cm="1">
        <f t="array" ref="C973">IFERROR(INDEX('03.Muestra'!$F$8:$F$42,SMALL(IF("Página Web"='03.Muestra'!$D$8:$D$42,ROW('03.Muestra'!$F$8:$F$42)-MIN(ROW('03.Muestra'!$D$8:$D$42))+1,""),ROW()-968)),"")</f>
        <v>https://marpa.madrid/actividades/exposiciones-temporales</v>
      </c>
      <c r="D973" s="99" t="s">
        <v>104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Multimedia</v>
      </c>
      <c r="C974" s="85" t="str" cm="1">
        <f t="array" ref="C974">IFERROR(INDEX('03.Muestra'!$F$8:$F$42,SMALL(IF("Página Web"='03.Muestra'!$D$8:$D$42,ROW('03.Muestra'!$F$8:$F$42)-MIN(ROW('03.Muestra'!$D$8:$D$42))+1,""),ROW()-968)),"")</f>
        <v>https://marpa.madrid/actividades/multimedia</v>
      </c>
      <c r="D974" s="99" t="s">
        <v>104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Permanente</v>
      </c>
      <c r="C975" s="85" t="str" cm="1">
        <f t="array" ref="C975">IFERROR(INDEX('03.Muestra'!$F$8:$F$42,SMALL(IF("Página Web"='03.Muestra'!$D$8:$D$42,ROW('03.Muestra'!$F$8:$F$42)-MIN(ROW('03.Muestra'!$D$8:$D$42))+1,""),ROW()-968)),"")</f>
        <v>https://marpa.madrid/exposicion-permanente</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Biblioteca</v>
      </c>
      <c r="C976" s="85" t="str" cm="1">
        <f t="array" ref="C976">IFERROR(INDEX('03.Muestra'!$F$8:$F$42,SMALL(IF("Página Web"='03.Muestra'!$D$8:$D$42,ROW('03.Muestra'!$F$8:$F$42)-MIN(ROW('03.Muestra'!$D$8:$D$42))+1,""),ROW()-968)),"")</f>
        <v>https://marpa.madrid/investigacion/biblioteca-emeterio-cuadrado</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Publicaciones</v>
      </c>
      <c r="C977" s="85" t="str" cm="1">
        <f t="array" ref="C977">IFERROR(INDEX('03.Muestra'!$F$8:$F$42,SMALL(IF("Página Web"='03.Muestra'!$D$8:$D$42,ROW('03.Muestra'!$F$8:$F$42)-MIN(ROW('03.Muestra'!$D$8:$D$42))+1,""),ROW()-968)),"")</f>
        <v>https://marpa.madrid/investigacion/publicaciones</v>
      </c>
      <c r="D977" s="99" t="s">
        <v>104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Mapa del sitio</v>
      </c>
      <c r="C978" s="85" t="str" cm="1">
        <f t="array" ref="C978">IFERROR(INDEX('03.Muestra'!$F$8:$F$42,SMALL(IF("Página Web"='03.Muestra'!$D$8:$D$42,ROW('03.Muestra'!$F$8:$F$42)-MIN(ROW('03.Muestra'!$D$8:$D$42))+1,""),ROW()-968)),"")</f>
        <v>https://marpa.madrid/sitemap</v>
      </c>
      <c r="D978" s="99" t="s">
        <v>104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Aviso legal</v>
      </c>
      <c r="C979" s="85" t="str" cm="1">
        <f t="array" ref="C979">IFERROR(INDEX('03.Muestra'!$F$8:$F$42,SMALL(IF("Página Web"='03.Muestra'!$D$8:$D$42,ROW('03.Muestra'!$F$8:$F$42)-MIN(ROW('03.Muestra'!$D$8:$D$42))+1,""),ROW()-968)),"")</f>
        <v>https://marpa.madrid/aviso-legal</v>
      </c>
      <c r="D979" s="99" t="s">
        <v>104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Protección de datos</v>
      </c>
      <c r="C980" s="85" t="str" cm="1">
        <f t="array" ref="C980">IFERROR(INDEX('03.Muestra'!$F$8:$F$42,SMALL(IF("Página Web"='03.Muestra'!$D$8:$D$42,ROW('03.Muestra'!$F$8:$F$42)-MIN(ROW('03.Muestra'!$D$8:$D$42))+1,""),ROW()-968)),"")</f>
        <v>https://marpa.madrid/proteccion-de-datos</v>
      </c>
      <c r="D980" s="99" t="s">
        <v>104</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Accesibilidad</v>
      </c>
      <c r="C981" s="85" t="str" cm="1">
        <f t="array" ref="C981">IFERROR(INDEX('03.Muestra'!$F$8:$F$42,SMALL(IF("Página Web"='03.Muestra'!$D$8:$D$42,ROW('03.Muestra'!$F$8:$F$42)-MIN(ROW('03.Muestra'!$D$8:$D$42))+1,""),ROW()-968)),"")</f>
        <v>https://marpa.madrid/accesibilidad</v>
      </c>
      <c r="D981" s="99" t="s">
        <v>104</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Buscador</v>
      </c>
      <c r="C982" s="85" t="str" cm="1">
        <f t="array" ref="C982">IFERROR(INDEX('03.Muestra'!$F$8:$F$42,SMALL(IF("Página Web"='03.Muestra'!$D$8:$D$42,ROW('03.Muestra'!$F$8:$F$42)-MIN(ROW('03.Muestra'!$D$8:$D$42))+1,""),ROW()-968)),"")</f>
        <v>https://marpa.madrid/buscador?query=grecia</v>
      </c>
      <c r="D982" s="99" t="s">
        <v>104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https://marpa.madrid/</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Prepara tu visita</v>
      </c>
      <c r="C1008" s="85" t="str" cm="1">
        <f t="array" ref="C1008">IFERROR(INDEX('03.Muestra'!$F$8:$F$42,SMALL(IF("Página Web"='03.Muestra'!$D$8:$D$42,ROW('03.Muestra'!$F$8:$F$42)-MIN(ROW('03.Muestra'!$D$8:$D$42))+1,""),ROW()-1006)),"")</f>
        <v>https://marpa.madrid/prepara-tu-visita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Visita accesible</v>
      </c>
      <c r="C1009" s="85" t="str" cm="1">
        <f t="array" ref="C1009">IFERROR(INDEX('03.Muestra'!$F$8:$F$42,SMALL(IF("Página Web"='03.Muestra'!$D$8:$D$42,ROW('03.Muestra'!$F$8:$F$42)-MIN(ROW('03.Muestra'!$D$8:$D$42))+1,""),ROW()-1006)),"")</f>
        <v>https://marpa.madrid/visita/visita-accesible</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Historia y sedes</v>
      </c>
      <c r="C1010" s="85" t="str" cm="1">
        <f t="array" ref="C1010">IFERROR(INDEX('03.Muestra'!$F$8:$F$42,SMALL(IF("Página Web"='03.Muestra'!$D$8:$D$42,ROW('03.Muestra'!$F$8:$F$42)-MIN(ROW('03.Muestra'!$D$8:$D$42))+1,""),ROW()-1006)),"")</f>
        <v>https://marpa.madrid/historia-y-sedes</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Temporales</v>
      </c>
      <c r="C1011" s="85" t="str" cm="1">
        <f t="array" ref="C1011">IFERROR(INDEX('03.Muestra'!$F$8:$F$42,SMALL(IF("Página Web"='03.Muestra'!$D$8:$D$42,ROW('03.Muestra'!$F$8:$F$42)-MIN(ROW('03.Muestra'!$D$8:$D$42))+1,""),ROW()-1006)),"")</f>
        <v>https://marpa.madrid/actividades/exposiciones-temporales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Multimedia</v>
      </c>
      <c r="C1012" s="85" t="str" cm="1">
        <f t="array" ref="C1012">IFERROR(INDEX('03.Muestra'!$F$8:$F$42,SMALL(IF("Página Web"='03.Muestra'!$D$8:$D$42,ROW('03.Muestra'!$F$8:$F$42)-MIN(ROW('03.Muestra'!$D$8:$D$42))+1,""),ROW()-1006)),"")</f>
        <v>https://marpa.madrid/actividades/multimedia</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Permanente</v>
      </c>
      <c r="C1013" s="85" t="str" cm="1">
        <f t="array" ref="C1013">IFERROR(INDEX('03.Muestra'!$F$8:$F$42,SMALL(IF("Página Web"='03.Muestra'!$D$8:$D$42,ROW('03.Muestra'!$F$8:$F$42)-MIN(ROW('03.Muestra'!$D$8:$D$42))+1,""),ROW()-1006)),"")</f>
        <v>https://marpa.madrid/exposicion-permanente</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Biblioteca</v>
      </c>
      <c r="C1014" s="85" t="str" cm="1">
        <f t="array" ref="C1014">IFERROR(INDEX('03.Muestra'!$F$8:$F$42,SMALL(IF("Página Web"='03.Muestra'!$D$8:$D$42,ROW('03.Muestra'!$F$8:$F$42)-MIN(ROW('03.Muestra'!$D$8:$D$42))+1,""),ROW()-1006)),"")</f>
        <v>https://marpa.madrid/investigacion/biblioteca-emeterio-cuadrado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Publicaciones</v>
      </c>
      <c r="C1015" s="85" t="str" cm="1">
        <f t="array" ref="C1015">IFERROR(INDEX('03.Muestra'!$F$8:$F$42,SMALL(IF("Página Web"='03.Muestra'!$D$8:$D$42,ROW('03.Muestra'!$F$8:$F$42)-MIN(ROW('03.Muestra'!$D$8:$D$42))+1,""),ROW()-1006)),"")</f>
        <v>https://marpa.madrid/investigacion/publicaciones</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Mapa del sitio</v>
      </c>
      <c r="C1016" s="85" t="str" cm="1">
        <f t="array" ref="C1016">IFERROR(INDEX('03.Muestra'!$F$8:$F$42,SMALL(IF("Página Web"='03.Muestra'!$D$8:$D$42,ROW('03.Muestra'!$F$8:$F$42)-MIN(ROW('03.Muestra'!$D$8:$D$42))+1,""),ROW()-1006)),"")</f>
        <v>https://marpa.madrid/sitemap</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Aviso legal</v>
      </c>
      <c r="C1017" s="85" t="str" cm="1">
        <f t="array" ref="C1017">IFERROR(INDEX('03.Muestra'!$F$8:$F$42,SMALL(IF("Página Web"='03.Muestra'!$D$8:$D$42,ROW('03.Muestra'!$F$8:$F$42)-MIN(ROW('03.Muestra'!$D$8:$D$42))+1,""),ROW()-1006)),"")</f>
        <v>https://marpa.madrid/aviso-legal</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Protección de datos</v>
      </c>
      <c r="C1018" s="85" t="str" cm="1">
        <f t="array" ref="C1018">IFERROR(INDEX('03.Muestra'!$F$8:$F$42,SMALL(IF("Página Web"='03.Muestra'!$D$8:$D$42,ROW('03.Muestra'!$F$8:$F$42)-MIN(ROW('03.Muestra'!$D$8:$D$42))+1,""),ROW()-1006)),"")</f>
        <v>https://marpa.madrid/proteccion-de-datos</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Accesibilidad</v>
      </c>
      <c r="C1019" s="85" t="str" cm="1">
        <f t="array" ref="C1019">IFERROR(INDEX('03.Muestra'!$F$8:$F$42,SMALL(IF("Página Web"='03.Muestra'!$D$8:$D$42,ROW('03.Muestra'!$F$8:$F$42)-MIN(ROW('03.Muestra'!$D$8:$D$42))+1,""),ROW()-1006)),"")</f>
        <v>https://marpa.madrid/accesibilidad</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Buscador</v>
      </c>
      <c r="C1020" s="85" t="str" cm="1">
        <f t="array" ref="C1020">IFERROR(INDEX('03.Muestra'!$F$8:$F$42,SMALL(IF("Página Web"='03.Muestra'!$D$8:$D$42,ROW('03.Muestra'!$F$8:$F$42)-MIN(ROW('03.Muestra'!$D$8:$D$42))+1,""),ROW()-1006)),"")</f>
        <v>https://marpa.madrid/buscador?query=grecia</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https://marpa.madrid/</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Prepara tu visita</v>
      </c>
      <c r="C1046" s="85" t="str" cm="1">
        <f t="array" ref="C1046">IFERROR(INDEX('03.Muestra'!$F$8:$F$42,SMALL(IF("Página Web"='03.Muestra'!$D$8:$D$42,ROW('03.Muestra'!$F$8:$F$42)-MIN(ROW('03.Muestra'!$D$8:$D$42))+1,""),ROW()-1044)),"")</f>
        <v>https://marpa.madrid/prepara-tu-visita</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5</v>
      </c>
      <c r="J1046" s="91">
        <f ca="1">COUNTIF($D1045:INDIRECT("$D" &amp;  SUM(ROW()-1,'03.Muestra'!$D$45)-1),J1045)</f>
        <v>9</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Visita accesible</v>
      </c>
      <c r="C1047" s="85" t="str" cm="1">
        <f t="array" ref="C1047">IFERROR(INDEX('03.Muestra'!$F$8:$F$42,SMALL(IF("Página Web"='03.Muestra'!$D$8:$D$42,ROW('03.Muestra'!$F$8:$F$42)-MIN(ROW('03.Muestra'!$D$8:$D$42))+1,""),ROW()-1044)),"")</f>
        <v>https://marpa.madrid/visita/visita-accesible</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Historia y sedes</v>
      </c>
      <c r="C1048" s="85" t="str" cm="1">
        <f t="array" ref="C1048">IFERROR(INDEX('03.Muestra'!$F$8:$F$42,SMALL(IF("Página Web"='03.Muestra'!$D$8:$D$42,ROW('03.Muestra'!$F$8:$F$42)-MIN(ROW('03.Muestra'!$D$8:$D$42))+1,""),ROW()-1044)),"")</f>
        <v>https://marpa.madrid/historia-y-sedes</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Temporales</v>
      </c>
      <c r="C1049" s="85" t="str" cm="1">
        <f t="array" ref="C1049">IFERROR(INDEX('03.Muestra'!$F$8:$F$42,SMALL(IF("Página Web"='03.Muestra'!$D$8:$D$42,ROW('03.Muestra'!$F$8:$F$42)-MIN(ROW('03.Muestra'!$D$8:$D$42))+1,""),ROW()-1044)),"")</f>
        <v>https://marpa.madrid/actividades/exposiciones-temporales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Multimedia</v>
      </c>
      <c r="C1050" s="85" t="str" cm="1">
        <f t="array" ref="C1050">IFERROR(INDEX('03.Muestra'!$F$8:$F$42,SMALL(IF("Página Web"='03.Muestra'!$D$8:$D$42,ROW('03.Muestra'!$F$8:$F$42)-MIN(ROW('03.Muestra'!$D$8:$D$42))+1,""),ROW()-1044)),"")</f>
        <v>https://marpa.madrid/actividades/multimedia</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Permanente</v>
      </c>
      <c r="C1051" s="85" t="str" cm="1">
        <f t="array" ref="C1051">IFERROR(INDEX('03.Muestra'!$F$8:$F$42,SMALL(IF("Página Web"='03.Muestra'!$D$8:$D$42,ROW('03.Muestra'!$F$8:$F$42)-MIN(ROW('03.Muestra'!$D$8:$D$42))+1,""),ROW()-1044)),"")</f>
        <v>https://marpa.madrid/exposicion-permanente</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Biblioteca</v>
      </c>
      <c r="C1052" s="85" t="str" cm="1">
        <f t="array" ref="C1052">IFERROR(INDEX('03.Muestra'!$F$8:$F$42,SMALL(IF("Página Web"='03.Muestra'!$D$8:$D$42,ROW('03.Muestra'!$F$8:$F$42)-MIN(ROW('03.Muestra'!$D$8:$D$42))+1,""),ROW()-1044)),"")</f>
        <v>https://marpa.madrid/investigacion/biblioteca-emeterio-cuadrado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Publicaciones</v>
      </c>
      <c r="C1053" s="85" t="str" cm="1">
        <f t="array" ref="C1053">IFERROR(INDEX('03.Muestra'!$F$8:$F$42,SMALL(IF("Página Web"='03.Muestra'!$D$8:$D$42,ROW('03.Muestra'!$F$8:$F$42)-MIN(ROW('03.Muestra'!$D$8:$D$42))+1,""),ROW()-1044)),"")</f>
        <v>https://marpa.madrid/investigacion/publicaciones</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Mapa del sitio</v>
      </c>
      <c r="C1054" s="85" t="str" cm="1">
        <f t="array" ref="C1054">IFERROR(INDEX('03.Muestra'!$F$8:$F$42,SMALL(IF("Página Web"='03.Muestra'!$D$8:$D$42,ROW('03.Muestra'!$F$8:$F$42)-MIN(ROW('03.Muestra'!$D$8:$D$42))+1,""),ROW()-1044)),"")</f>
        <v>https://marpa.madrid/sitemap</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Aviso legal</v>
      </c>
      <c r="C1055" s="85" t="str" cm="1">
        <f t="array" ref="C1055">IFERROR(INDEX('03.Muestra'!$F$8:$F$42,SMALL(IF("Página Web"='03.Muestra'!$D$8:$D$42,ROW('03.Muestra'!$F$8:$F$42)-MIN(ROW('03.Muestra'!$D$8:$D$42))+1,""),ROW()-1044)),"")</f>
        <v>https://marpa.madrid/aviso-legal</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Protección de datos</v>
      </c>
      <c r="C1056" s="85" t="str" cm="1">
        <f t="array" ref="C1056">IFERROR(INDEX('03.Muestra'!$F$8:$F$42,SMALL(IF("Página Web"='03.Muestra'!$D$8:$D$42,ROW('03.Muestra'!$F$8:$F$42)-MIN(ROW('03.Muestra'!$D$8:$D$42))+1,""),ROW()-1044)),"")</f>
        <v>https://marpa.madrid/proteccion-de-datos</v>
      </c>
      <c r="D1056" s="99" t="s">
        <v>92</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Accesibilidad</v>
      </c>
      <c r="C1057" s="85" t="str" cm="1">
        <f t="array" ref="C1057">IFERROR(INDEX('03.Muestra'!$F$8:$F$42,SMALL(IF("Página Web"='03.Muestra'!$D$8:$D$42,ROW('03.Muestra'!$F$8:$F$42)-MIN(ROW('03.Muestra'!$D$8:$D$42))+1,""),ROW()-1044)),"")</f>
        <v>https://marpa.madrid/accesibilidad</v>
      </c>
      <c r="D1057" s="99" t="s">
        <v>92</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Buscador</v>
      </c>
      <c r="C1058" s="85" t="str" cm="1">
        <f t="array" ref="C1058">IFERROR(INDEX('03.Muestra'!$F$8:$F$42,SMALL(IF("Página Web"='03.Muestra'!$D$8:$D$42,ROW('03.Muestra'!$F$8:$F$42)-MIN(ROW('03.Muestra'!$D$8:$D$42))+1,""),ROW()-1044)),"")</f>
        <v>https://marpa.madrid/buscador?query=grecia</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https://marpa.madrid/</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Prepara tu visita</v>
      </c>
      <c r="C1084" s="85" t="str" cm="1">
        <f t="array" ref="C1084">IFERROR(INDEX('03.Muestra'!$F$8:$F$42,SMALL(IF("Página Web"='03.Muestra'!$D$8:$D$42,ROW('03.Muestra'!$F$8:$F$42)-MIN(ROW('03.Muestra'!$D$8:$D$42))+1,""),ROW()-1082)),"")</f>
        <v>https://marpa.madrid/prepara-tu-visita</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Visita accesible</v>
      </c>
      <c r="C1085" s="85" t="str" cm="1">
        <f t="array" ref="C1085">IFERROR(INDEX('03.Muestra'!$F$8:$F$42,SMALL(IF("Página Web"='03.Muestra'!$D$8:$D$42,ROW('03.Muestra'!$F$8:$F$42)-MIN(ROW('03.Muestra'!$D$8:$D$42))+1,""),ROW()-1082)),"")</f>
        <v>https://marpa.madrid/visita/visita-accesible</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Historia y sedes</v>
      </c>
      <c r="C1086" s="85" t="str" cm="1">
        <f t="array" ref="C1086">IFERROR(INDEX('03.Muestra'!$F$8:$F$42,SMALL(IF("Página Web"='03.Muestra'!$D$8:$D$42,ROW('03.Muestra'!$F$8:$F$42)-MIN(ROW('03.Muestra'!$D$8:$D$42))+1,""),ROW()-1082)),"")</f>
        <v>https://marpa.madrid/historia-y-sedes</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Temporales</v>
      </c>
      <c r="C1087" s="85" t="str" cm="1">
        <f t="array" ref="C1087">IFERROR(INDEX('03.Muestra'!$F$8:$F$42,SMALL(IF("Página Web"='03.Muestra'!$D$8:$D$42,ROW('03.Muestra'!$F$8:$F$42)-MIN(ROW('03.Muestra'!$D$8:$D$42))+1,""),ROW()-1082)),"")</f>
        <v>https://marpa.madrid/actividades/exposiciones-temporales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Multimedia</v>
      </c>
      <c r="C1088" s="85" t="str" cm="1">
        <f t="array" ref="C1088">IFERROR(INDEX('03.Muestra'!$F$8:$F$42,SMALL(IF("Página Web"='03.Muestra'!$D$8:$D$42,ROW('03.Muestra'!$F$8:$F$42)-MIN(ROW('03.Muestra'!$D$8:$D$42))+1,""),ROW()-1082)),"")</f>
        <v>https://marpa.madrid/actividades/multimedia</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Permanente</v>
      </c>
      <c r="C1089" s="85" t="str" cm="1">
        <f t="array" ref="C1089">IFERROR(INDEX('03.Muestra'!$F$8:$F$42,SMALL(IF("Página Web"='03.Muestra'!$D$8:$D$42,ROW('03.Muestra'!$F$8:$F$42)-MIN(ROW('03.Muestra'!$D$8:$D$42))+1,""),ROW()-1082)),"")</f>
        <v>https://marpa.madrid/exposicion-permanente</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Biblioteca</v>
      </c>
      <c r="C1090" s="85" t="str" cm="1">
        <f t="array" ref="C1090">IFERROR(INDEX('03.Muestra'!$F$8:$F$42,SMALL(IF("Página Web"='03.Muestra'!$D$8:$D$42,ROW('03.Muestra'!$F$8:$F$42)-MIN(ROW('03.Muestra'!$D$8:$D$42))+1,""),ROW()-1082)),"")</f>
        <v>https://marpa.madrid/investigacion/biblioteca-emeterio-cuadrado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Publicaciones</v>
      </c>
      <c r="C1091" s="85" t="str" cm="1">
        <f t="array" ref="C1091">IFERROR(INDEX('03.Muestra'!$F$8:$F$42,SMALL(IF("Página Web"='03.Muestra'!$D$8:$D$42,ROW('03.Muestra'!$F$8:$F$42)-MIN(ROW('03.Muestra'!$D$8:$D$42))+1,""),ROW()-1082)),"")</f>
        <v>https://marpa.madrid/investigacion/publicaciones</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Mapa del sitio</v>
      </c>
      <c r="C1092" s="85" t="str" cm="1">
        <f t="array" ref="C1092">IFERROR(INDEX('03.Muestra'!$F$8:$F$42,SMALL(IF("Página Web"='03.Muestra'!$D$8:$D$42,ROW('03.Muestra'!$F$8:$F$42)-MIN(ROW('03.Muestra'!$D$8:$D$42))+1,""),ROW()-1082)),"")</f>
        <v>https://marpa.madrid/sitemap</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Aviso legal</v>
      </c>
      <c r="C1093" s="85" t="str" cm="1">
        <f t="array" ref="C1093">IFERROR(INDEX('03.Muestra'!$F$8:$F$42,SMALL(IF("Página Web"='03.Muestra'!$D$8:$D$42,ROW('03.Muestra'!$F$8:$F$42)-MIN(ROW('03.Muestra'!$D$8:$D$42))+1,""),ROW()-1082)),"")</f>
        <v>https://marpa.madrid/aviso-legal</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Protección de datos</v>
      </c>
      <c r="C1094" s="85" t="str" cm="1">
        <f t="array" ref="C1094">IFERROR(INDEX('03.Muestra'!$F$8:$F$42,SMALL(IF("Página Web"='03.Muestra'!$D$8:$D$42,ROW('03.Muestra'!$F$8:$F$42)-MIN(ROW('03.Muestra'!$D$8:$D$42))+1,""),ROW()-1082)),"")</f>
        <v>https://marpa.madrid/proteccion-de-datos</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Accesibilidad</v>
      </c>
      <c r="C1095" s="85" t="str" cm="1">
        <f t="array" ref="C1095">IFERROR(INDEX('03.Muestra'!$F$8:$F$42,SMALL(IF("Página Web"='03.Muestra'!$D$8:$D$42,ROW('03.Muestra'!$F$8:$F$42)-MIN(ROW('03.Muestra'!$D$8:$D$42))+1,""),ROW()-1082)),"")</f>
        <v>https://marpa.madrid/accesibilidad</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Buscador</v>
      </c>
      <c r="C1096" s="85" t="str" cm="1">
        <f t="array" ref="C1096">IFERROR(INDEX('03.Muestra'!$F$8:$F$42,SMALL(IF("Página Web"='03.Muestra'!$D$8:$D$42,ROW('03.Muestra'!$F$8:$F$42)-MIN(ROW('03.Muestra'!$D$8:$D$42))+1,""),ROW()-1082)),"")</f>
        <v>https://marpa.madrid/buscador?query=grecia</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https://marpa.madrid/</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Prepara tu visita</v>
      </c>
      <c r="C1122" s="85" t="str" cm="1">
        <f t="array" ref="C1122">IFERROR(INDEX('03.Muestra'!$F$8:$F$42,SMALL(IF("Página Web"='03.Muestra'!$D$8:$D$42,ROW('03.Muestra'!$F$8:$F$42)-MIN(ROW('03.Muestra'!$D$8:$D$42))+1,""),ROW()-1120)),"")</f>
        <v>https://marpa.madrid/prepara-tu-visita</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14</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Visita accesible</v>
      </c>
      <c r="C1123" s="85" t="str" cm="1">
        <f t="array" ref="C1123">IFERROR(INDEX('03.Muestra'!$F$8:$F$42,SMALL(IF("Página Web"='03.Muestra'!$D$8:$D$42,ROW('03.Muestra'!$F$8:$F$42)-MIN(ROW('03.Muestra'!$D$8:$D$42))+1,""),ROW()-1120)),"")</f>
        <v>https://marpa.madrid/visita/visita-accesible</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Historia y sedes</v>
      </c>
      <c r="C1124" s="85" t="str" cm="1">
        <f t="array" ref="C1124">IFERROR(INDEX('03.Muestra'!$F$8:$F$42,SMALL(IF("Página Web"='03.Muestra'!$D$8:$D$42,ROW('03.Muestra'!$F$8:$F$42)-MIN(ROW('03.Muestra'!$D$8:$D$42))+1,""),ROW()-1120)),"")</f>
        <v>https://marpa.madrid/historia-y-sedes</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Temporales</v>
      </c>
      <c r="C1125" s="85" t="str" cm="1">
        <f t="array" ref="C1125">IFERROR(INDEX('03.Muestra'!$F$8:$F$42,SMALL(IF("Página Web"='03.Muestra'!$D$8:$D$42,ROW('03.Muestra'!$F$8:$F$42)-MIN(ROW('03.Muestra'!$D$8:$D$42))+1,""),ROW()-1120)),"")</f>
        <v>https://marpa.madrid/actividades/exposiciones-temporales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Multimedia</v>
      </c>
      <c r="C1126" s="85" t="str" cm="1">
        <f t="array" ref="C1126">IFERROR(INDEX('03.Muestra'!$F$8:$F$42,SMALL(IF("Página Web"='03.Muestra'!$D$8:$D$42,ROW('03.Muestra'!$F$8:$F$42)-MIN(ROW('03.Muestra'!$D$8:$D$42))+1,""),ROW()-1120)),"")</f>
        <v>https://marpa.madrid/actividades/multimedia</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Permanente</v>
      </c>
      <c r="C1127" s="85" t="str" cm="1">
        <f t="array" ref="C1127">IFERROR(INDEX('03.Muestra'!$F$8:$F$42,SMALL(IF("Página Web"='03.Muestra'!$D$8:$D$42,ROW('03.Muestra'!$F$8:$F$42)-MIN(ROW('03.Muestra'!$D$8:$D$42))+1,""),ROW()-1120)),"")</f>
        <v>https://marpa.madrid/exposicion-permanente</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Biblioteca</v>
      </c>
      <c r="C1128" s="85" t="str" cm="1">
        <f t="array" ref="C1128">IFERROR(INDEX('03.Muestra'!$F$8:$F$42,SMALL(IF("Página Web"='03.Muestra'!$D$8:$D$42,ROW('03.Muestra'!$F$8:$F$42)-MIN(ROW('03.Muestra'!$D$8:$D$42))+1,""),ROW()-1120)),"")</f>
        <v>https://marpa.madrid/investigacion/biblioteca-emeterio-cuadrado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Publicaciones</v>
      </c>
      <c r="C1129" s="85" t="str" cm="1">
        <f t="array" ref="C1129">IFERROR(INDEX('03.Muestra'!$F$8:$F$42,SMALL(IF("Página Web"='03.Muestra'!$D$8:$D$42,ROW('03.Muestra'!$F$8:$F$42)-MIN(ROW('03.Muestra'!$D$8:$D$42))+1,""),ROW()-1120)),"")</f>
        <v>https://marpa.madrid/investigacion/publicaciones</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Mapa del sitio</v>
      </c>
      <c r="C1130" s="85" t="str" cm="1">
        <f t="array" ref="C1130">IFERROR(INDEX('03.Muestra'!$F$8:$F$42,SMALL(IF("Página Web"='03.Muestra'!$D$8:$D$42,ROW('03.Muestra'!$F$8:$F$42)-MIN(ROW('03.Muestra'!$D$8:$D$42))+1,""),ROW()-1120)),"")</f>
        <v>https://marpa.madrid/sitemap</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Aviso legal</v>
      </c>
      <c r="C1131" s="85" t="str" cm="1">
        <f t="array" ref="C1131">IFERROR(INDEX('03.Muestra'!$F$8:$F$42,SMALL(IF("Página Web"='03.Muestra'!$D$8:$D$42,ROW('03.Muestra'!$F$8:$F$42)-MIN(ROW('03.Muestra'!$D$8:$D$42))+1,""),ROW()-1120)),"")</f>
        <v>https://marpa.madrid/aviso-legal</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Protección de datos</v>
      </c>
      <c r="C1132" s="85" t="str" cm="1">
        <f t="array" ref="C1132">IFERROR(INDEX('03.Muestra'!$F$8:$F$42,SMALL(IF("Página Web"='03.Muestra'!$D$8:$D$42,ROW('03.Muestra'!$F$8:$F$42)-MIN(ROW('03.Muestra'!$D$8:$D$42))+1,""),ROW()-1120)),"")</f>
        <v>https://marpa.madrid/proteccion-de-datos</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Accesibilidad</v>
      </c>
      <c r="C1133" s="85" t="str" cm="1">
        <f t="array" ref="C1133">IFERROR(INDEX('03.Muestra'!$F$8:$F$42,SMALL(IF("Página Web"='03.Muestra'!$D$8:$D$42,ROW('03.Muestra'!$F$8:$F$42)-MIN(ROW('03.Muestra'!$D$8:$D$42))+1,""),ROW()-1120)),"")</f>
        <v>https://marpa.madrid/accesibilidad</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Buscador</v>
      </c>
      <c r="C1134" s="85" t="str" cm="1">
        <f t="array" ref="C1134">IFERROR(INDEX('03.Muestra'!$F$8:$F$42,SMALL(IF("Página Web"='03.Muestra'!$D$8:$D$42,ROW('03.Muestra'!$F$8:$F$42)-MIN(ROW('03.Muestra'!$D$8:$D$42))+1,""),ROW()-1120)),"")</f>
        <v>https://marpa.madrid/buscador?query=grecia</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https://marpa.madrid/</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Prepara tu visita</v>
      </c>
      <c r="C1160" s="85" t="str" cm="1">
        <f t="array" ref="C1160">IFERROR(INDEX('03.Muestra'!$F$8:$F$42,SMALL(IF("Página Web"='03.Muestra'!$D$8:$D$42,ROW('03.Muestra'!$F$8:$F$42)-MIN(ROW('03.Muestra'!$D$8:$D$42))+1,""),ROW()-1158)),"")</f>
        <v>https://marpa.madrid/prepara-tu-visita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Visita accesible</v>
      </c>
      <c r="C1161" s="85" t="str" cm="1">
        <f t="array" ref="C1161">IFERROR(INDEX('03.Muestra'!$F$8:$F$42,SMALL(IF("Página Web"='03.Muestra'!$D$8:$D$42,ROW('03.Muestra'!$F$8:$F$42)-MIN(ROW('03.Muestra'!$D$8:$D$42))+1,""),ROW()-1158)),"")</f>
        <v>https://marpa.madrid/visita/visita-accesible</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Historia y sedes</v>
      </c>
      <c r="C1162" s="85" t="str" cm="1">
        <f t="array" ref="C1162">IFERROR(INDEX('03.Muestra'!$F$8:$F$42,SMALL(IF("Página Web"='03.Muestra'!$D$8:$D$42,ROW('03.Muestra'!$F$8:$F$42)-MIN(ROW('03.Muestra'!$D$8:$D$42))+1,""),ROW()-1158)),"")</f>
        <v>https://marpa.madrid/historia-y-sedes</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Temporales</v>
      </c>
      <c r="C1163" s="85" t="str" cm="1">
        <f t="array" ref="C1163">IFERROR(INDEX('03.Muestra'!$F$8:$F$42,SMALL(IF("Página Web"='03.Muestra'!$D$8:$D$42,ROW('03.Muestra'!$F$8:$F$42)-MIN(ROW('03.Muestra'!$D$8:$D$42))+1,""),ROW()-1158)),"")</f>
        <v>https://marpa.madrid/actividades/exposiciones-temporales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Multimedia</v>
      </c>
      <c r="C1164" s="85" t="str" cm="1">
        <f t="array" ref="C1164">IFERROR(INDEX('03.Muestra'!$F$8:$F$42,SMALL(IF("Página Web"='03.Muestra'!$D$8:$D$42,ROW('03.Muestra'!$F$8:$F$42)-MIN(ROW('03.Muestra'!$D$8:$D$42))+1,""),ROW()-1158)),"")</f>
        <v>https://marpa.madrid/actividades/multimedia</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Permanente</v>
      </c>
      <c r="C1165" s="85" t="str" cm="1">
        <f t="array" ref="C1165">IFERROR(INDEX('03.Muestra'!$F$8:$F$42,SMALL(IF("Página Web"='03.Muestra'!$D$8:$D$42,ROW('03.Muestra'!$F$8:$F$42)-MIN(ROW('03.Muestra'!$D$8:$D$42))+1,""),ROW()-1158)),"")</f>
        <v>https://marpa.madrid/exposicion-permanente</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Biblioteca</v>
      </c>
      <c r="C1166" s="85" t="str" cm="1">
        <f t="array" ref="C1166">IFERROR(INDEX('03.Muestra'!$F$8:$F$42,SMALL(IF("Página Web"='03.Muestra'!$D$8:$D$42,ROW('03.Muestra'!$F$8:$F$42)-MIN(ROW('03.Muestra'!$D$8:$D$42))+1,""),ROW()-1158)),"")</f>
        <v>https://marpa.madrid/investigacion/biblioteca-emeterio-cuadrado</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Publicaciones</v>
      </c>
      <c r="C1167" s="85" t="str" cm="1">
        <f t="array" ref="C1167">IFERROR(INDEX('03.Muestra'!$F$8:$F$42,SMALL(IF("Página Web"='03.Muestra'!$D$8:$D$42,ROW('03.Muestra'!$F$8:$F$42)-MIN(ROW('03.Muestra'!$D$8:$D$42))+1,""),ROW()-1158)),"")</f>
        <v>https://marpa.madrid/investigacion/publicaciones</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Mapa del sitio</v>
      </c>
      <c r="C1168" s="85" t="str" cm="1">
        <f t="array" ref="C1168">IFERROR(INDEX('03.Muestra'!$F$8:$F$42,SMALL(IF("Página Web"='03.Muestra'!$D$8:$D$42,ROW('03.Muestra'!$F$8:$F$42)-MIN(ROW('03.Muestra'!$D$8:$D$42))+1,""),ROW()-1158)),"")</f>
        <v>https://marpa.madrid/sitemap</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Aviso legal</v>
      </c>
      <c r="C1169" s="85" t="str" cm="1">
        <f t="array" ref="C1169">IFERROR(INDEX('03.Muestra'!$F$8:$F$42,SMALL(IF("Página Web"='03.Muestra'!$D$8:$D$42,ROW('03.Muestra'!$F$8:$F$42)-MIN(ROW('03.Muestra'!$D$8:$D$42))+1,""),ROW()-1158)),"")</f>
        <v>https://marpa.madrid/aviso-legal</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Protección de datos</v>
      </c>
      <c r="C1170" s="85" t="str" cm="1">
        <f t="array" ref="C1170">IFERROR(INDEX('03.Muestra'!$F$8:$F$42,SMALL(IF("Página Web"='03.Muestra'!$D$8:$D$42,ROW('03.Muestra'!$F$8:$F$42)-MIN(ROW('03.Muestra'!$D$8:$D$42))+1,""),ROW()-1158)),"")</f>
        <v>https://marpa.madrid/proteccion-de-datos</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Accesibilidad</v>
      </c>
      <c r="C1171" s="85" t="str" cm="1">
        <f t="array" ref="C1171">IFERROR(INDEX('03.Muestra'!$F$8:$F$42,SMALL(IF("Página Web"='03.Muestra'!$D$8:$D$42,ROW('03.Muestra'!$F$8:$F$42)-MIN(ROW('03.Muestra'!$D$8:$D$42))+1,""),ROW()-1158)),"")</f>
        <v>https://marpa.madrid/accesibilidad</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Buscador</v>
      </c>
      <c r="C1172" s="85" t="str" cm="1">
        <f t="array" ref="C1172">IFERROR(INDEX('03.Muestra'!$F$8:$F$42,SMALL(IF("Página Web"='03.Muestra'!$D$8:$D$42,ROW('03.Muestra'!$F$8:$F$42)-MIN(ROW('03.Muestra'!$D$8:$D$42))+1,""),ROW()-1158)),"")</f>
        <v>https://marpa.madrid/buscador?query=grecia</v>
      </c>
      <c r="D1172" s="99" t="s">
        <v>92</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https://marpa.madrid/</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Prepara tu visita</v>
      </c>
      <c r="C1198" s="85" t="str" cm="1">
        <f t="array" ref="C1198">IFERROR(INDEX('03.Muestra'!$F$8:$F$42,SMALL(IF("Página Web"='03.Muestra'!$D$8:$D$42,ROW('03.Muestra'!$F$8:$F$42)-MIN(ROW('03.Muestra'!$D$8:$D$42))+1,""),ROW()-1196)),"")</f>
        <v>https://marpa.madrid/prepara-tu-visita</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5</v>
      </c>
      <c r="J1198" s="91">
        <f ca="1">COUNTIF($D1197:INDIRECT("$D" &amp;  SUM(ROW()-1,'03.Muestra'!$D$45)-1),J1197)</f>
        <v>9</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Visita accesible</v>
      </c>
      <c r="C1199" s="85" t="str" cm="1">
        <f t="array" ref="C1199">IFERROR(INDEX('03.Muestra'!$F$8:$F$42,SMALL(IF("Página Web"='03.Muestra'!$D$8:$D$42,ROW('03.Muestra'!$F$8:$F$42)-MIN(ROW('03.Muestra'!$D$8:$D$42))+1,""),ROW()-1196)),"")</f>
        <v>https://marpa.madrid/visita/visita-accesible</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Historia y sedes</v>
      </c>
      <c r="C1200" s="85" t="str" cm="1">
        <f t="array" ref="C1200">IFERROR(INDEX('03.Muestra'!$F$8:$F$42,SMALL(IF("Página Web"='03.Muestra'!$D$8:$D$42,ROW('03.Muestra'!$F$8:$F$42)-MIN(ROW('03.Muestra'!$D$8:$D$42))+1,""),ROW()-1196)),"")</f>
        <v>https://marpa.madrid/historia-y-sedes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Temporales</v>
      </c>
      <c r="C1201" s="85" t="str" cm="1">
        <f t="array" ref="C1201">IFERROR(INDEX('03.Muestra'!$F$8:$F$42,SMALL(IF("Página Web"='03.Muestra'!$D$8:$D$42,ROW('03.Muestra'!$F$8:$F$42)-MIN(ROW('03.Muestra'!$D$8:$D$42))+1,""),ROW()-1196)),"")</f>
        <v>https://marpa.madrid/actividades/exposiciones-temporales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Multimedia</v>
      </c>
      <c r="C1202" s="85" t="str" cm="1">
        <f t="array" ref="C1202">IFERROR(INDEX('03.Muestra'!$F$8:$F$42,SMALL(IF("Página Web"='03.Muestra'!$D$8:$D$42,ROW('03.Muestra'!$F$8:$F$42)-MIN(ROW('03.Muestra'!$D$8:$D$42))+1,""),ROW()-1196)),"")</f>
        <v>https://marpa.madrid/actividades/multimedia</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Permanente</v>
      </c>
      <c r="C1203" s="85" t="str" cm="1">
        <f t="array" ref="C1203">IFERROR(INDEX('03.Muestra'!$F$8:$F$42,SMALL(IF("Página Web"='03.Muestra'!$D$8:$D$42,ROW('03.Muestra'!$F$8:$F$42)-MIN(ROW('03.Muestra'!$D$8:$D$42))+1,""),ROW()-1196)),"")</f>
        <v>https://marpa.madrid/exposicion-permanente</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Biblioteca</v>
      </c>
      <c r="C1204" s="85" t="str" cm="1">
        <f t="array" ref="C1204">IFERROR(INDEX('03.Muestra'!$F$8:$F$42,SMALL(IF("Página Web"='03.Muestra'!$D$8:$D$42,ROW('03.Muestra'!$F$8:$F$42)-MIN(ROW('03.Muestra'!$D$8:$D$42))+1,""),ROW()-1196)),"")</f>
        <v>https://marpa.madrid/investigacion/biblioteca-emeterio-cuadrado</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Publicaciones</v>
      </c>
      <c r="C1205" s="85" t="str" cm="1">
        <f t="array" ref="C1205">IFERROR(INDEX('03.Muestra'!$F$8:$F$42,SMALL(IF("Página Web"='03.Muestra'!$D$8:$D$42,ROW('03.Muestra'!$F$8:$F$42)-MIN(ROW('03.Muestra'!$D$8:$D$42))+1,""),ROW()-1196)),"")</f>
        <v>https://marpa.madrid/investigacion/publicaciones</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Mapa del sitio</v>
      </c>
      <c r="C1206" s="85" t="str" cm="1">
        <f t="array" ref="C1206">IFERROR(INDEX('03.Muestra'!$F$8:$F$42,SMALL(IF("Página Web"='03.Muestra'!$D$8:$D$42,ROW('03.Muestra'!$F$8:$F$42)-MIN(ROW('03.Muestra'!$D$8:$D$42))+1,""),ROW()-1196)),"")</f>
        <v>https://marpa.madrid/sitemap</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Aviso legal</v>
      </c>
      <c r="C1207" s="85" t="str" cm="1">
        <f t="array" ref="C1207">IFERROR(INDEX('03.Muestra'!$F$8:$F$42,SMALL(IF("Página Web"='03.Muestra'!$D$8:$D$42,ROW('03.Muestra'!$F$8:$F$42)-MIN(ROW('03.Muestra'!$D$8:$D$42))+1,""),ROW()-1196)),"")</f>
        <v>https://marpa.madrid/aviso-legal</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Protección de datos</v>
      </c>
      <c r="C1208" s="85" t="str" cm="1">
        <f t="array" ref="C1208">IFERROR(INDEX('03.Muestra'!$F$8:$F$42,SMALL(IF("Página Web"='03.Muestra'!$D$8:$D$42,ROW('03.Muestra'!$F$8:$F$42)-MIN(ROW('03.Muestra'!$D$8:$D$42))+1,""),ROW()-1196)),"")</f>
        <v>https://marpa.madrid/proteccion-de-datos</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Accesibilidad</v>
      </c>
      <c r="C1209" s="85" t="str" cm="1">
        <f t="array" ref="C1209">IFERROR(INDEX('03.Muestra'!$F$8:$F$42,SMALL(IF("Página Web"='03.Muestra'!$D$8:$D$42,ROW('03.Muestra'!$F$8:$F$42)-MIN(ROW('03.Muestra'!$D$8:$D$42))+1,""),ROW()-1196)),"")</f>
        <v>https://marpa.madrid/accesibilidad</v>
      </c>
      <c r="D1209" s="99" t="s">
        <v>92</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Buscador</v>
      </c>
      <c r="C1210" s="85" t="str" cm="1">
        <f t="array" ref="C1210">IFERROR(INDEX('03.Muestra'!$F$8:$F$42,SMALL(IF("Página Web"='03.Muestra'!$D$8:$D$42,ROW('03.Muestra'!$F$8:$F$42)-MIN(ROW('03.Muestra'!$D$8:$D$42))+1,""),ROW()-1196)),"")</f>
        <v>https://marpa.madrid/buscador?query=grecia</v>
      </c>
      <c r="D1210" s="99" t="s">
        <v>92</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https://marpa.madrid/</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Prepara tu visita</v>
      </c>
      <c r="C1236" s="85" t="str" cm="1">
        <f t="array" ref="C1236">IFERROR(INDEX('03.Muestra'!$F$8:$F$42,SMALL(IF("Página Web"='03.Muestra'!$D$8:$D$42,ROW('03.Muestra'!$F$8:$F$42)-MIN(ROW('03.Muestra'!$D$8:$D$42))+1,""),ROW()-1234)),"")</f>
        <v>https://marpa.madrid/prepara-tu-visita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Visita accesible</v>
      </c>
      <c r="C1237" s="85" t="str" cm="1">
        <f t="array" ref="C1237">IFERROR(INDEX('03.Muestra'!$F$8:$F$42,SMALL(IF("Página Web"='03.Muestra'!$D$8:$D$42,ROW('03.Muestra'!$F$8:$F$42)-MIN(ROW('03.Muestra'!$D$8:$D$42))+1,""),ROW()-1234)),"")</f>
        <v>https://marpa.madrid/visita/visita-accesible</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Historia y sedes</v>
      </c>
      <c r="C1238" s="85" t="str" cm="1">
        <f t="array" ref="C1238">IFERROR(INDEX('03.Muestra'!$F$8:$F$42,SMALL(IF("Página Web"='03.Muestra'!$D$8:$D$42,ROW('03.Muestra'!$F$8:$F$42)-MIN(ROW('03.Muestra'!$D$8:$D$42))+1,""),ROW()-1234)),"")</f>
        <v>https://marpa.madrid/historia-y-sedes</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Temporales</v>
      </c>
      <c r="C1239" s="85" t="str" cm="1">
        <f t="array" ref="C1239">IFERROR(INDEX('03.Muestra'!$F$8:$F$42,SMALL(IF("Página Web"='03.Muestra'!$D$8:$D$42,ROW('03.Muestra'!$F$8:$F$42)-MIN(ROW('03.Muestra'!$D$8:$D$42))+1,""),ROW()-1234)),"")</f>
        <v>https://marpa.madrid/actividades/exposiciones-temporales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Multimedia</v>
      </c>
      <c r="C1240" s="85" t="str" cm="1">
        <f t="array" ref="C1240">IFERROR(INDEX('03.Muestra'!$F$8:$F$42,SMALL(IF("Página Web"='03.Muestra'!$D$8:$D$42,ROW('03.Muestra'!$F$8:$F$42)-MIN(ROW('03.Muestra'!$D$8:$D$42))+1,""),ROW()-1234)),"")</f>
        <v>https://marpa.madrid/actividades/multimedia</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Permanente</v>
      </c>
      <c r="C1241" s="85" t="str" cm="1">
        <f t="array" ref="C1241">IFERROR(INDEX('03.Muestra'!$F$8:$F$42,SMALL(IF("Página Web"='03.Muestra'!$D$8:$D$42,ROW('03.Muestra'!$F$8:$F$42)-MIN(ROW('03.Muestra'!$D$8:$D$42))+1,""),ROW()-1234)),"")</f>
        <v>https://marpa.madrid/exposicion-permanente</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Biblioteca</v>
      </c>
      <c r="C1242" s="85" t="str" cm="1">
        <f t="array" ref="C1242">IFERROR(INDEX('03.Muestra'!$F$8:$F$42,SMALL(IF("Página Web"='03.Muestra'!$D$8:$D$42,ROW('03.Muestra'!$F$8:$F$42)-MIN(ROW('03.Muestra'!$D$8:$D$42))+1,""),ROW()-1234)),"")</f>
        <v>https://marpa.madrid/investigacion/biblioteca-emeterio-cuadrado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Publicaciones</v>
      </c>
      <c r="C1243" s="85" t="str" cm="1">
        <f t="array" ref="C1243">IFERROR(INDEX('03.Muestra'!$F$8:$F$42,SMALL(IF("Página Web"='03.Muestra'!$D$8:$D$42,ROW('03.Muestra'!$F$8:$F$42)-MIN(ROW('03.Muestra'!$D$8:$D$42))+1,""),ROW()-1234)),"")</f>
        <v>https://marpa.madrid/investigacion/publicaciones</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Mapa del sitio</v>
      </c>
      <c r="C1244" s="85" t="str" cm="1">
        <f t="array" ref="C1244">IFERROR(INDEX('03.Muestra'!$F$8:$F$42,SMALL(IF("Página Web"='03.Muestra'!$D$8:$D$42,ROW('03.Muestra'!$F$8:$F$42)-MIN(ROW('03.Muestra'!$D$8:$D$42))+1,""),ROW()-1234)),"")</f>
        <v>https://marpa.madrid/sitemap</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Aviso legal</v>
      </c>
      <c r="C1245" s="85" t="str" cm="1">
        <f t="array" ref="C1245">IFERROR(INDEX('03.Muestra'!$F$8:$F$42,SMALL(IF("Página Web"='03.Muestra'!$D$8:$D$42,ROW('03.Muestra'!$F$8:$F$42)-MIN(ROW('03.Muestra'!$D$8:$D$42))+1,""),ROW()-1234)),"")</f>
        <v>https://marpa.madrid/aviso-legal</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Protección de datos</v>
      </c>
      <c r="C1246" s="85" t="str" cm="1">
        <f t="array" ref="C1246">IFERROR(INDEX('03.Muestra'!$F$8:$F$42,SMALL(IF("Página Web"='03.Muestra'!$D$8:$D$42,ROW('03.Muestra'!$F$8:$F$42)-MIN(ROW('03.Muestra'!$D$8:$D$42))+1,""),ROW()-1234)),"")</f>
        <v>https://marpa.madrid/proteccion-de-datos</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Accesibilidad</v>
      </c>
      <c r="C1247" s="85" t="str" cm="1">
        <f t="array" ref="C1247">IFERROR(INDEX('03.Muestra'!$F$8:$F$42,SMALL(IF("Página Web"='03.Muestra'!$D$8:$D$42,ROW('03.Muestra'!$F$8:$F$42)-MIN(ROW('03.Muestra'!$D$8:$D$42))+1,""),ROW()-1234)),"")</f>
        <v>https://marpa.madrid/accesibilidad</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Buscador</v>
      </c>
      <c r="C1248" s="85" t="str" cm="1">
        <f t="array" ref="C1248">IFERROR(INDEX('03.Muestra'!$F$8:$F$42,SMALL(IF("Página Web"='03.Muestra'!$D$8:$D$42,ROW('03.Muestra'!$F$8:$F$42)-MIN(ROW('03.Muestra'!$D$8:$D$42))+1,""),ROW()-1234)),"")</f>
        <v>https://marpa.madrid/buscador?query=grecia</v>
      </c>
      <c r="D1248" s="99" t="s">
        <v>104</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https://marpa.madrid/</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Prepara tu visita</v>
      </c>
      <c r="C1274" s="85" t="str" cm="1">
        <f t="array" ref="C1274">IFERROR(INDEX('03.Muestra'!$F$8:$F$42,SMALL(IF("Página Web"='03.Muestra'!$D$8:$D$42,ROW('03.Muestra'!$F$8:$F$42)-MIN(ROW('03.Muestra'!$D$8:$D$42))+1,""),ROW()-1272)),"")</f>
        <v>https://marpa.madrid/prepara-tu-visita</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14</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Visita accesible</v>
      </c>
      <c r="C1275" s="85" t="str" cm="1">
        <f t="array" ref="C1275">IFERROR(INDEX('03.Muestra'!$F$8:$F$42,SMALL(IF("Página Web"='03.Muestra'!$D$8:$D$42,ROW('03.Muestra'!$F$8:$F$42)-MIN(ROW('03.Muestra'!$D$8:$D$42))+1,""),ROW()-1272)),"")</f>
        <v>https://marpa.madrid/visita/visita-accesible</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Historia y sedes</v>
      </c>
      <c r="C1276" s="85" t="str" cm="1">
        <f t="array" ref="C1276">IFERROR(INDEX('03.Muestra'!$F$8:$F$42,SMALL(IF("Página Web"='03.Muestra'!$D$8:$D$42,ROW('03.Muestra'!$F$8:$F$42)-MIN(ROW('03.Muestra'!$D$8:$D$42))+1,""),ROW()-1272)),"")</f>
        <v>https://marpa.madrid/historia-y-sedes</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Temporales</v>
      </c>
      <c r="C1277" s="85" t="str" cm="1">
        <f t="array" ref="C1277">IFERROR(INDEX('03.Muestra'!$F$8:$F$42,SMALL(IF("Página Web"='03.Muestra'!$D$8:$D$42,ROW('03.Muestra'!$F$8:$F$42)-MIN(ROW('03.Muestra'!$D$8:$D$42))+1,""),ROW()-1272)),"")</f>
        <v>https://marpa.madrid/actividades/exposiciones-temporales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Multimedia</v>
      </c>
      <c r="C1278" s="85" t="str" cm="1">
        <f t="array" ref="C1278">IFERROR(INDEX('03.Muestra'!$F$8:$F$42,SMALL(IF("Página Web"='03.Muestra'!$D$8:$D$42,ROW('03.Muestra'!$F$8:$F$42)-MIN(ROW('03.Muestra'!$D$8:$D$42))+1,""),ROW()-1272)),"")</f>
        <v>https://marpa.madrid/actividades/multimedia</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Permanente</v>
      </c>
      <c r="C1279" s="85" t="str" cm="1">
        <f t="array" ref="C1279">IFERROR(INDEX('03.Muestra'!$F$8:$F$42,SMALL(IF("Página Web"='03.Muestra'!$D$8:$D$42,ROW('03.Muestra'!$F$8:$F$42)-MIN(ROW('03.Muestra'!$D$8:$D$42))+1,""),ROW()-1272)),"")</f>
        <v>https://marpa.madrid/exposicion-permanente</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Biblioteca</v>
      </c>
      <c r="C1280" s="85" t="str" cm="1">
        <f t="array" ref="C1280">IFERROR(INDEX('03.Muestra'!$F$8:$F$42,SMALL(IF("Página Web"='03.Muestra'!$D$8:$D$42,ROW('03.Muestra'!$F$8:$F$42)-MIN(ROW('03.Muestra'!$D$8:$D$42))+1,""),ROW()-1272)),"")</f>
        <v>https://marpa.madrid/investigacion/biblioteca-emeterio-cuadrado</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Publicaciones</v>
      </c>
      <c r="C1281" s="85" t="str" cm="1">
        <f t="array" ref="C1281">IFERROR(INDEX('03.Muestra'!$F$8:$F$42,SMALL(IF("Página Web"='03.Muestra'!$D$8:$D$42,ROW('03.Muestra'!$F$8:$F$42)-MIN(ROW('03.Muestra'!$D$8:$D$42))+1,""),ROW()-1272)),"")</f>
        <v>https://marpa.madrid/investigacion/publicaciones</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Mapa del sitio</v>
      </c>
      <c r="C1282" s="85" t="str" cm="1">
        <f t="array" ref="C1282">IFERROR(INDEX('03.Muestra'!$F$8:$F$42,SMALL(IF("Página Web"='03.Muestra'!$D$8:$D$42,ROW('03.Muestra'!$F$8:$F$42)-MIN(ROW('03.Muestra'!$D$8:$D$42))+1,""),ROW()-1272)),"")</f>
        <v>https://marpa.madrid/sitemap</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Aviso legal</v>
      </c>
      <c r="C1283" s="85" t="str" cm="1">
        <f t="array" ref="C1283">IFERROR(INDEX('03.Muestra'!$F$8:$F$42,SMALL(IF("Página Web"='03.Muestra'!$D$8:$D$42,ROW('03.Muestra'!$F$8:$F$42)-MIN(ROW('03.Muestra'!$D$8:$D$42))+1,""),ROW()-1272)),"")</f>
        <v>https://marpa.madrid/aviso-legal</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Protección de datos</v>
      </c>
      <c r="C1284" s="85" t="str" cm="1">
        <f t="array" ref="C1284">IFERROR(INDEX('03.Muestra'!$F$8:$F$42,SMALL(IF("Página Web"='03.Muestra'!$D$8:$D$42,ROW('03.Muestra'!$F$8:$F$42)-MIN(ROW('03.Muestra'!$D$8:$D$42))+1,""),ROW()-1272)),"")</f>
        <v>https://marpa.madrid/proteccion-de-datos</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Accesibilidad</v>
      </c>
      <c r="C1285" s="85" t="str" cm="1">
        <f t="array" ref="C1285">IFERROR(INDEX('03.Muestra'!$F$8:$F$42,SMALL(IF("Página Web"='03.Muestra'!$D$8:$D$42,ROW('03.Muestra'!$F$8:$F$42)-MIN(ROW('03.Muestra'!$D$8:$D$42))+1,""),ROW()-1272)),"")</f>
        <v>https://marpa.madrid/accesibilidad</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Buscador</v>
      </c>
      <c r="C1286" s="85" t="str" cm="1">
        <f t="array" ref="C1286">IFERROR(INDEX('03.Muestra'!$F$8:$F$42,SMALL(IF("Página Web"='03.Muestra'!$D$8:$D$42,ROW('03.Muestra'!$F$8:$F$42)-MIN(ROW('03.Muestra'!$D$8:$D$42))+1,""),ROW()-1272)),"")</f>
        <v>https://marpa.madrid/buscador?query=grecia</v>
      </c>
      <c r="D1286" s="99" t="s">
        <v>92</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https://marpa.madrid/</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Prepara tu visita</v>
      </c>
      <c r="C1312" s="85" t="str" cm="1">
        <f t="array" ref="C1312">IFERROR(INDEX('03.Muestra'!$F$8:$F$42,SMALL(IF("Página Web"='03.Muestra'!$D$8:$D$42,ROW('03.Muestra'!$F$8:$F$42)-MIN(ROW('03.Muestra'!$D$8:$D$42))+1,""),ROW()-1310)),"")</f>
        <v>https://marpa.madrid/prepara-tu-visita</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Visita accesible</v>
      </c>
      <c r="C1313" s="85" t="str" cm="1">
        <f t="array" ref="C1313">IFERROR(INDEX('03.Muestra'!$F$8:$F$42,SMALL(IF("Página Web"='03.Muestra'!$D$8:$D$42,ROW('03.Muestra'!$F$8:$F$42)-MIN(ROW('03.Muestra'!$D$8:$D$42))+1,""),ROW()-1310)),"")</f>
        <v>https://marpa.madrid/visita/visita-accesible</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Historia y sedes</v>
      </c>
      <c r="C1314" s="85" t="str" cm="1">
        <f t="array" ref="C1314">IFERROR(INDEX('03.Muestra'!$F$8:$F$42,SMALL(IF("Página Web"='03.Muestra'!$D$8:$D$42,ROW('03.Muestra'!$F$8:$F$42)-MIN(ROW('03.Muestra'!$D$8:$D$42))+1,""),ROW()-1310)),"")</f>
        <v>https://marpa.madrid/historia-y-sedes</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Temporales</v>
      </c>
      <c r="C1315" s="85" t="str" cm="1">
        <f t="array" ref="C1315">IFERROR(INDEX('03.Muestra'!$F$8:$F$42,SMALL(IF("Página Web"='03.Muestra'!$D$8:$D$42,ROW('03.Muestra'!$F$8:$F$42)-MIN(ROW('03.Muestra'!$D$8:$D$42))+1,""),ROW()-1310)),"")</f>
        <v>https://marpa.madrid/actividades/exposiciones-temporales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Multimedia</v>
      </c>
      <c r="C1316" s="85" t="str" cm="1">
        <f t="array" ref="C1316">IFERROR(INDEX('03.Muestra'!$F$8:$F$42,SMALL(IF("Página Web"='03.Muestra'!$D$8:$D$42,ROW('03.Muestra'!$F$8:$F$42)-MIN(ROW('03.Muestra'!$D$8:$D$42))+1,""),ROW()-1310)),"")</f>
        <v>https://marpa.madrid/actividades/multimedia</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Permanente</v>
      </c>
      <c r="C1317" s="85" t="str" cm="1">
        <f t="array" ref="C1317">IFERROR(INDEX('03.Muestra'!$F$8:$F$42,SMALL(IF("Página Web"='03.Muestra'!$D$8:$D$42,ROW('03.Muestra'!$F$8:$F$42)-MIN(ROW('03.Muestra'!$D$8:$D$42))+1,""),ROW()-1310)),"")</f>
        <v>https://marpa.madrid/exposicion-permanente</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Biblioteca</v>
      </c>
      <c r="C1318" s="85" t="str" cm="1">
        <f t="array" ref="C1318">IFERROR(INDEX('03.Muestra'!$F$8:$F$42,SMALL(IF("Página Web"='03.Muestra'!$D$8:$D$42,ROW('03.Muestra'!$F$8:$F$42)-MIN(ROW('03.Muestra'!$D$8:$D$42))+1,""),ROW()-1310)),"")</f>
        <v>https://marpa.madrid/investigacion/biblioteca-emeterio-cuadrado</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Publicaciones</v>
      </c>
      <c r="C1319" s="85" t="str" cm="1">
        <f t="array" ref="C1319">IFERROR(INDEX('03.Muestra'!$F$8:$F$42,SMALL(IF("Página Web"='03.Muestra'!$D$8:$D$42,ROW('03.Muestra'!$F$8:$F$42)-MIN(ROW('03.Muestra'!$D$8:$D$42))+1,""),ROW()-1310)),"")</f>
        <v>https://marpa.madrid/investigacion/publicaciones</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Mapa del sitio</v>
      </c>
      <c r="C1320" s="85" t="str" cm="1">
        <f t="array" ref="C1320">IFERROR(INDEX('03.Muestra'!$F$8:$F$42,SMALL(IF("Página Web"='03.Muestra'!$D$8:$D$42,ROW('03.Muestra'!$F$8:$F$42)-MIN(ROW('03.Muestra'!$D$8:$D$42))+1,""),ROW()-1310)),"")</f>
        <v>https://marpa.madrid/sitemap</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Aviso legal</v>
      </c>
      <c r="C1321" s="85" t="str" cm="1">
        <f t="array" ref="C1321">IFERROR(INDEX('03.Muestra'!$F$8:$F$42,SMALL(IF("Página Web"='03.Muestra'!$D$8:$D$42,ROW('03.Muestra'!$F$8:$F$42)-MIN(ROW('03.Muestra'!$D$8:$D$42))+1,""),ROW()-1310)),"")</f>
        <v>https://marpa.madrid/aviso-legal</v>
      </c>
      <c r="D1321" s="99" t="s">
        <v>92</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Protección de datos</v>
      </c>
      <c r="C1322" s="85" t="str" cm="1">
        <f t="array" ref="C1322">IFERROR(INDEX('03.Muestra'!$F$8:$F$42,SMALL(IF("Página Web"='03.Muestra'!$D$8:$D$42,ROW('03.Muestra'!$F$8:$F$42)-MIN(ROW('03.Muestra'!$D$8:$D$42))+1,""),ROW()-1310)),"")</f>
        <v>https://marpa.madrid/proteccion-de-datos</v>
      </c>
      <c r="D1322" s="99" t="s">
        <v>92</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Accesibilidad</v>
      </c>
      <c r="C1323" s="85" t="str" cm="1">
        <f t="array" ref="C1323">IFERROR(INDEX('03.Muestra'!$F$8:$F$42,SMALL(IF("Página Web"='03.Muestra'!$D$8:$D$42,ROW('03.Muestra'!$F$8:$F$42)-MIN(ROW('03.Muestra'!$D$8:$D$42))+1,""),ROW()-1310)),"")</f>
        <v>https://marpa.madrid/accesibilidad</v>
      </c>
      <c r="D1323" s="99" t="s">
        <v>92</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Buscador</v>
      </c>
      <c r="C1324" s="85" t="str" cm="1">
        <f t="array" ref="C1324">IFERROR(INDEX('03.Muestra'!$F$8:$F$42,SMALL(IF("Página Web"='03.Muestra'!$D$8:$D$42,ROW('03.Muestra'!$F$8:$F$42)-MIN(ROW('03.Muestra'!$D$8:$D$42))+1,""),ROW()-1310)),"")</f>
        <v>https://marpa.madrid/buscador?query=grecia</v>
      </c>
      <c r="D1324" s="99" t="s">
        <v>92</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https://marpa.madrid/</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Prepara tu visita</v>
      </c>
      <c r="C1350" s="85" t="str" cm="1">
        <f t="array" ref="C1350">IFERROR(INDEX('03.Muestra'!$F$8:$F$42,SMALL(IF("Página Web"='03.Muestra'!$D$8:$D$42,ROW('03.Muestra'!$F$8:$F$42)-MIN(ROW('03.Muestra'!$D$8:$D$42))+1,""),ROW()-1348)),"")</f>
        <v>https://marpa.madrid/prepara-tu-visita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Visita accesible</v>
      </c>
      <c r="C1351" s="85" t="str" cm="1">
        <f t="array" ref="C1351">IFERROR(INDEX('03.Muestra'!$F$8:$F$42,SMALL(IF("Página Web"='03.Muestra'!$D$8:$D$42,ROW('03.Muestra'!$F$8:$F$42)-MIN(ROW('03.Muestra'!$D$8:$D$42))+1,""),ROW()-1348)),"")</f>
        <v>https://marpa.madrid/visita/visita-accesible</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Historia y sedes</v>
      </c>
      <c r="C1352" s="85" t="str" cm="1">
        <f t="array" ref="C1352">IFERROR(INDEX('03.Muestra'!$F$8:$F$42,SMALL(IF("Página Web"='03.Muestra'!$D$8:$D$42,ROW('03.Muestra'!$F$8:$F$42)-MIN(ROW('03.Muestra'!$D$8:$D$42))+1,""),ROW()-1348)),"")</f>
        <v>https://marpa.madrid/historia-y-sedes</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Temporales</v>
      </c>
      <c r="C1353" s="85" t="str" cm="1">
        <f t="array" ref="C1353">IFERROR(INDEX('03.Muestra'!$F$8:$F$42,SMALL(IF("Página Web"='03.Muestra'!$D$8:$D$42,ROW('03.Muestra'!$F$8:$F$42)-MIN(ROW('03.Muestra'!$D$8:$D$42))+1,""),ROW()-1348)),"")</f>
        <v>https://marpa.madrid/actividades/exposiciones-temporales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Multimedia</v>
      </c>
      <c r="C1354" s="85" t="str" cm="1">
        <f t="array" ref="C1354">IFERROR(INDEX('03.Muestra'!$F$8:$F$42,SMALL(IF("Página Web"='03.Muestra'!$D$8:$D$42,ROW('03.Muestra'!$F$8:$F$42)-MIN(ROW('03.Muestra'!$D$8:$D$42))+1,""),ROW()-1348)),"")</f>
        <v>https://marpa.madrid/actividades/multimedia</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Permanente</v>
      </c>
      <c r="C1355" s="85" t="str" cm="1">
        <f t="array" ref="C1355">IFERROR(INDEX('03.Muestra'!$F$8:$F$42,SMALL(IF("Página Web"='03.Muestra'!$D$8:$D$42,ROW('03.Muestra'!$F$8:$F$42)-MIN(ROW('03.Muestra'!$D$8:$D$42))+1,""),ROW()-1348)),"")</f>
        <v>https://marpa.madrid/exposicion-permanente</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Biblioteca</v>
      </c>
      <c r="C1356" s="85" t="str" cm="1">
        <f t="array" ref="C1356">IFERROR(INDEX('03.Muestra'!$F$8:$F$42,SMALL(IF("Página Web"='03.Muestra'!$D$8:$D$42,ROW('03.Muestra'!$F$8:$F$42)-MIN(ROW('03.Muestra'!$D$8:$D$42))+1,""),ROW()-1348)),"")</f>
        <v>https://marpa.madrid/investigacion/biblioteca-emeterio-cuadrado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Publicaciones</v>
      </c>
      <c r="C1357" s="85" t="str" cm="1">
        <f t="array" ref="C1357">IFERROR(INDEX('03.Muestra'!$F$8:$F$42,SMALL(IF("Página Web"='03.Muestra'!$D$8:$D$42,ROW('03.Muestra'!$F$8:$F$42)-MIN(ROW('03.Muestra'!$D$8:$D$42))+1,""),ROW()-1348)),"")</f>
        <v>https://marpa.madrid/investigacion/publicaciones</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Mapa del sitio</v>
      </c>
      <c r="C1358" s="85" t="str" cm="1">
        <f t="array" ref="C1358">IFERROR(INDEX('03.Muestra'!$F$8:$F$42,SMALL(IF("Página Web"='03.Muestra'!$D$8:$D$42,ROW('03.Muestra'!$F$8:$F$42)-MIN(ROW('03.Muestra'!$D$8:$D$42))+1,""),ROW()-1348)),"")</f>
        <v>https://marpa.madrid/sitemap</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Aviso legal</v>
      </c>
      <c r="C1359" s="85" t="str" cm="1">
        <f t="array" ref="C1359">IFERROR(INDEX('03.Muestra'!$F$8:$F$42,SMALL(IF("Página Web"='03.Muestra'!$D$8:$D$42,ROW('03.Muestra'!$F$8:$F$42)-MIN(ROW('03.Muestra'!$D$8:$D$42))+1,""),ROW()-1348)),"")</f>
        <v>https://marpa.madrid/aviso-legal</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Protección de datos</v>
      </c>
      <c r="C1360" s="85" t="str" cm="1">
        <f t="array" ref="C1360">IFERROR(INDEX('03.Muestra'!$F$8:$F$42,SMALL(IF("Página Web"='03.Muestra'!$D$8:$D$42,ROW('03.Muestra'!$F$8:$F$42)-MIN(ROW('03.Muestra'!$D$8:$D$42))+1,""),ROW()-1348)),"")</f>
        <v>https://marpa.madrid/proteccion-de-datos</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Accesibilidad</v>
      </c>
      <c r="C1361" s="85" t="str" cm="1">
        <f t="array" ref="C1361">IFERROR(INDEX('03.Muestra'!$F$8:$F$42,SMALL(IF("Página Web"='03.Muestra'!$D$8:$D$42,ROW('03.Muestra'!$F$8:$F$42)-MIN(ROW('03.Muestra'!$D$8:$D$42))+1,""),ROW()-1348)),"")</f>
        <v>https://marpa.madrid/accesibilidad</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Buscador</v>
      </c>
      <c r="C1362" s="85" t="str" cm="1">
        <f t="array" ref="C1362">IFERROR(INDEX('03.Muestra'!$F$8:$F$42,SMALL(IF("Página Web"='03.Muestra'!$D$8:$D$42,ROW('03.Muestra'!$F$8:$F$42)-MIN(ROW('03.Muestra'!$D$8:$D$42))+1,""),ROW()-1348)),"")</f>
        <v>https://marpa.madrid/buscador?query=grecia</v>
      </c>
      <c r="D1362" s="99" t="s">
        <v>104</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https://marpa.madrid/</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Prepara tu visita</v>
      </c>
      <c r="C1388" s="85" t="str" cm="1">
        <f t="array" ref="C1388">IFERROR(INDEX('03.Muestra'!$F$8:$F$42,SMALL(IF("Página Web"='03.Muestra'!$D$8:$D$42,ROW('03.Muestra'!$F$8:$F$42)-MIN(ROW('03.Muestra'!$D$8:$D$42))+1,""),ROW()-1386)),"")</f>
        <v>https://marpa.madrid/prepara-tu-visita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Visita accesible</v>
      </c>
      <c r="C1389" s="85" t="str" cm="1">
        <f t="array" ref="C1389">IFERROR(INDEX('03.Muestra'!$F$8:$F$42,SMALL(IF("Página Web"='03.Muestra'!$D$8:$D$42,ROW('03.Muestra'!$F$8:$F$42)-MIN(ROW('03.Muestra'!$D$8:$D$42))+1,""),ROW()-1386)),"")</f>
        <v>https://marpa.madrid/visita/visita-accesible</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Historia y sedes</v>
      </c>
      <c r="C1390" s="85" t="str" cm="1">
        <f t="array" ref="C1390">IFERROR(INDEX('03.Muestra'!$F$8:$F$42,SMALL(IF("Página Web"='03.Muestra'!$D$8:$D$42,ROW('03.Muestra'!$F$8:$F$42)-MIN(ROW('03.Muestra'!$D$8:$D$42))+1,""),ROW()-1386)),"")</f>
        <v>https://marpa.madrid/historia-y-sedes</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Temporales</v>
      </c>
      <c r="C1391" s="85" t="str" cm="1">
        <f t="array" ref="C1391">IFERROR(INDEX('03.Muestra'!$F$8:$F$42,SMALL(IF("Página Web"='03.Muestra'!$D$8:$D$42,ROW('03.Muestra'!$F$8:$F$42)-MIN(ROW('03.Muestra'!$D$8:$D$42))+1,""),ROW()-1386)),"")</f>
        <v>https://marpa.madrid/actividades/exposiciones-temporales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Multimedia</v>
      </c>
      <c r="C1392" s="85" t="str" cm="1">
        <f t="array" ref="C1392">IFERROR(INDEX('03.Muestra'!$F$8:$F$42,SMALL(IF("Página Web"='03.Muestra'!$D$8:$D$42,ROW('03.Muestra'!$F$8:$F$42)-MIN(ROW('03.Muestra'!$D$8:$D$42))+1,""),ROW()-1386)),"")</f>
        <v>https://marpa.madrid/actividades/multimedia</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Permanente</v>
      </c>
      <c r="C1393" s="85" t="str" cm="1">
        <f t="array" ref="C1393">IFERROR(INDEX('03.Muestra'!$F$8:$F$42,SMALL(IF("Página Web"='03.Muestra'!$D$8:$D$42,ROW('03.Muestra'!$F$8:$F$42)-MIN(ROW('03.Muestra'!$D$8:$D$42))+1,""),ROW()-1386)),"")</f>
        <v>https://marpa.madrid/exposicion-permanente</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Biblioteca</v>
      </c>
      <c r="C1394" s="85" t="str" cm="1">
        <f t="array" ref="C1394">IFERROR(INDEX('03.Muestra'!$F$8:$F$42,SMALL(IF("Página Web"='03.Muestra'!$D$8:$D$42,ROW('03.Muestra'!$F$8:$F$42)-MIN(ROW('03.Muestra'!$D$8:$D$42))+1,""),ROW()-1386)),"")</f>
        <v>https://marpa.madrid/investigacion/biblioteca-emeterio-cuadrado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Publicaciones</v>
      </c>
      <c r="C1395" s="85" t="str" cm="1">
        <f t="array" ref="C1395">IFERROR(INDEX('03.Muestra'!$F$8:$F$42,SMALL(IF("Página Web"='03.Muestra'!$D$8:$D$42,ROW('03.Muestra'!$F$8:$F$42)-MIN(ROW('03.Muestra'!$D$8:$D$42))+1,""),ROW()-1386)),"")</f>
        <v>https://marpa.madrid/investigacion/publicaciones</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Mapa del sitio</v>
      </c>
      <c r="C1396" s="85" t="str" cm="1">
        <f t="array" ref="C1396">IFERROR(INDEX('03.Muestra'!$F$8:$F$42,SMALL(IF("Página Web"='03.Muestra'!$D$8:$D$42,ROW('03.Muestra'!$F$8:$F$42)-MIN(ROW('03.Muestra'!$D$8:$D$42))+1,""),ROW()-1386)),"")</f>
        <v>https://marpa.madrid/sitemap</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Aviso legal</v>
      </c>
      <c r="C1397" s="85" t="str" cm="1">
        <f t="array" ref="C1397">IFERROR(INDEX('03.Muestra'!$F$8:$F$42,SMALL(IF("Página Web"='03.Muestra'!$D$8:$D$42,ROW('03.Muestra'!$F$8:$F$42)-MIN(ROW('03.Muestra'!$D$8:$D$42))+1,""),ROW()-1386)),"")</f>
        <v>https://marpa.madrid/aviso-legal</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Protección de datos</v>
      </c>
      <c r="C1398" s="85" t="str" cm="1">
        <f t="array" ref="C1398">IFERROR(INDEX('03.Muestra'!$F$8:$F$42,SMALL(IF("Página Web"='03.Muestra'!$D$8:$D$42,ROW('03.Muestra'!$F$8:$F$42)-MIN(ROW('03.Muestra'!$D$8:$D$42))+1,""),ROW()-1386)),"")</f>
        <v>https://marpa.madrid/proteccion-de-datos</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Accesibilidad</v>
      </c>
      <c r="C1399" s="85" t="str" cm="1">
        <f t="array" ref="C1399">IFERROR(INDEX('03.Muestra'!$F$8:$F$42,SMALL(IF("Página Web"='03.Muestra'!$D$8:$D$42,ROW('03.Muestra'!$F$8:$F$42)-MIN(ROW('03.Muestra'!$D$8:$D$42))+1,""),ROW()-1386)),"")</f>
        <v>https://marpa.madrid/accesibilidad</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Buscador</v>
      </c>
      <c r="C1400" s="85" t="str" cm="1">
        <f t="array" ref="C1400">IFERROR(INDEX('03.Muestra'!$F$8:$F$42,SMALL(IF("Página Web"='03.Muestra'!$D$8:$D$42,ROW('03.Muestra'!$F$8:$F$42)-MIN(ROW('03.Muestra'!$D$8:$D$42))+1,""),ROW()-1386)),"")</f>
        <v>https://marpa.madrid/buscador?query=grecia</v>
      </c>
      <c r="D1400" s="99" t="s">
        <v>92</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https://marpa.madrid/</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Prepara tu visita</v>
      </c>
      <c r="C1426" s="85" t="str" cm="1">
        <f t="array" ref="C1426">IFERROR(INDEX('03.Muestra'!$F$8:$F$42,SMALL(IF("Página Web"='03.Muestra'!$D$8:$D$42,ROW('03.Muestra'!$F$8:$F$42)-MIN(ROW('03.Muestra'!$D$8:$D$42))+1,""),ROW()-1424)),"")</f>
        <v>https://marpa.madrid/prepara-tu-visita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14</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Visita accesible</v>
      </c>
      <c r="C1427" s="85" t="str" cm="1">
        <f t="array" ref="C1427">IFERROR(INDEX('03.Muestra'!$F$8:$F$42,SMALL(IF("Página Web"='03.Muestra'!$D$8:$D$42,ROW('03.Muestra'!$F$8:$F$42)-MIN(ROW('03.Muestra'!$D$8:$D$42))+1,""),ROW()-1424)),"")</f>
        <v>https://marpa.madrid/visita/visita-accesible</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Historia y sedes</v>
      </c>
      <c r="C1428" s="85" t="str" cm="1">
        <f t="array" ref="C1428">IFERROR(INDEX('03.Muestra'!$F$8:$F$42,SMALL(IF("Página Web"='03.Muestra'!$D$8:$D$42,ROW('03.Muestra'!$F$8:$F$42)-MIN(ROW('03.Muestra'!$D$8:$D$42))+1,""),ROW()-1424)),"")</f>
        <v>https://marpa.madrid/historia-y-sedes</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Temporales</v>
      </c>
      <c r="C1429" s="85" t="str" cm="1">
        <f t="array" ref="C1429">IFERROR(INDEX('03.Muestra'!$F$8:$F$42,SMALL(IF("Página Web"='03.Muestra'!$D$8:$D$42,ROW('03.Muestra'!$F$8:$F$42)-MIN(ROW('03.Muestra'!$D$8:$D$42))+1,""),ROW()-1424)),"")</f>
        <v>https://marpa.madrid/actividades/exposiciones-temporales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Multimedia</v>
      </c>
      <c r="C1430" s="85" t="str" cm="1">
        <f t="array" ref="C1430">IFERROR(INDEX('03.Muestra'!$F$8:$F$42,SMALL(IF("Página Web"='03.Muestra'!$D$8:$D$42,ROW('03.Muestra'!$F$8:$F$42)-MIN(ROW('03.Muestra'!$D$8:$D$42))+1,""),ROW()-1424)),"")</f>
        <v>https://marpa.madrid/actividades/multimedia</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Permanente</v>
      </c>
      <c r="C1431" s="85" t="str" cm="1">
        <f t="array" ref="C1431">IFERROR(INDEX('03.Muestra'!$F$8:$F$42,SMALL(IF("Página Web"='03.Muestra'!$D$8:$D$42,ROW('03.Muestra'!$F$8:$F$42)-MIN(ROW('03.Muestra'!$D$8:$D$42))+1,""),ROW()-1424)),"")</f>
        <v>https://marpa.madrid/exposicion-permanente</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Biblioteca</v>
      </c>
      <c r="C1432" s="85" t="str" cm="1">
        <f t="array" ref="C1432">IFERROR(INDEX('03.Muestra'!$F$8:$F$42,SMALL(IF("Página Web"='03.Muestra'!$D$8:$D$42,ROW('03.Muestra'!$F$8:$F$42)-MIN(ROW('03.Muestra'!$D$8:$D$42))+1,""),ROW()-1424)),"")</f>
        <v>https://marpa.madrid/investigacion/biblioteca-emeterio-cuadrado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Publicaciones</v>
      </c>
      <c r="C1433" s="85" t="str" cm="1">
        <f t="array" ref="C1433">IFERROR(INDEX('03.Muestra'!$F$8:$F$42,SMALL(IF("Página Web"='03.Muestra'!$D$8:$D$42,ROW('03.Muestra'!$F$8:$F$42)-MIN(ROW('03.Muestra'!$D$8:$D$42))+1,""),ROW()-1424)),"")</f>
        <v>https://marpa.madrid/investigacion/publicaciones</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Mapa del sitio</v>
      </c>
      <c r="C1434" s="85" t="str" cm="1">
        <f t="array" ref="C1434">IFERROR(INDEX('03.Muestra'!$F$8:$F$42,SMALL(IF("Página Web"='03.Muestra'!$D$8:$D$42,ROW('03.Muestra'!$F$8:$F$42)-MIN(ROW('03.Muestra'!$D$8:$D$42))+1,""),ROW()-1424)),"")</f>
        <v>https://marpa.madrid/sitemap</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Aviso legal</v>
      </c>
      <c r="C1435" s="85" t="str" cm="1">
        <f t="array" ref="C1435">IFERROR(INDEX('03.Muestra'!$F$8:$F$42,SMALL(IF("Página Web"='03.Muestra'!$D$8:$D$42,ROW('03.Muestra'!$F$8:$F$42)-MIN(ROW('03.Muestra'!$D$8:$D$42))+1,""),ROW()-1424)),"")</f>
        <v>https://marpa.madrid/aviso-legal</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Protección de datos</v>
      </c>
      <c r="C1436" s="85" t="str" cm="1">
        <f t="array" ref="C1436">IFERROR(INDEX('03.Muestra'!$F$8:$F$42,SMALL(IF("Página Web"='03.Muestra'!$D$8:$D$42,ROW('03.Muestra'!$F$8:$F$42)-MIN(ROW('03.Muestra'!$D$8:$D$42))+1,""),ROW()-1424)),"")</f>
        <v>https://marpa.madrid/proteccion-de-datos</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Accesibilidad</v>
      </c>
      <c r="C1437" s="85" t="str" cm="1">
        <f t="array" ref="C1437">IFERROR(INDEX('03.Muestra'!$F$8:$F$42,SMALL(IF("Página Web"='03.Muestra'!$D$8:$D$42,ROW('03.Muestra'!$F$8:$F$42)-MIN(ROW('03.Muestra'!$D$8:$D$42))+1,""),ROW()-1424)),"")</f>
        <v>https://marpa.madrid/accesibilidad</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Buscador</v>
      </c>
      <c r="C1438" s="85" t="str" cm="1">
        <f t="array" ref="C1438">IFERROR(INDEX('03.Muestra'!$F$8:$F$42,SMALL(IF("Página Web"='03.Muestra'!$D$8:$D$42,ROW('03.Muestra'!$F$8:$F$42)-MIN(ROW('03.Muestra'!$D$8:$D$42))+1,""),ROW()-1424)),"")</f>
        <v>https://marpa.madrid/buscador?query=grecia</v>
      </c>
      <c r="D1438" s="99" t="s">
        <v>104</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https://marpa.madrid/</v>
      </c>
      <c r="D1463" s="99" t="s">
        <v>94</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Prepara tu visita</v>
      </c>
      <c r="C1464" s="85" t="str" cm="1">
        <f t="array" ref="C1464">IFERROR(INDEX('03.Muestra'!$F$8:$F$42,SMALL(IF("Página Web"='03.Muestra'!$D$8:$D$42,ROW('03.Muestra'!$F$8:$F$42)-MIN(ROW('03.Muestra'!$D$8:$D$42))+1,""),ROW()-1462)),"")</f>
        <v>https://marpa.madrid/prepara-tu-visita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5</v>
      </c>
      <c r="J1464" s="91">
        <f ca="1">COUNTIF($D1463:INDIRECT("$D" &amp;  SUM(ROW()-1,'03.Muestra'!$D$45)-1),J1463)</f>
        <v>9</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Visita accesible</v>
      </c>
      <c r="C1465" s="85" t="str" cm="1">
        <f t="array" ref="C1465">IFERROR(INDEX('03.Muestra'!$F$8:$F$42,SMALL(IF("Página Web"='03.Muestra'!$D$8:$D$42,ROW('03.Muestra'!$F$8:$F$42)-MIN(ROW('03.Muestra'!$D$8:$D$42))+1,""),ROW()-1462)),"")</f>
        <v>https://marpa.madrid/visita/visita-accesible</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Historia y sedes</v>
      </c>
      <c r="C1466" s="85" t="str" cm="1">
        <f t="array" ref="C1466">IFERROR(INDEX('03.Muestra'!$F$8:$F$42,SMALL(IF("Página Web"='03.Muestra'!$D$8:$D$42,ROW('03.Muestra'!$F$8:$F$42)-MIN(ROW('03.Muestra'!$D$8:$D$42))+1,""),ROW()-1462)),"")</f>
        <v>https://marpa.madrid/historia-y-sedes</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Temporales</v>
      </c>
      <c r="C1467" s="85" t="str" cm="1">
        <f t="array" ref="C1467">IFERROR(INDEX('03.Muestra'!$F$8:$F$42,SMALL(IF("Página Web"='03.Muestra'!$D$8:$D$42,ROW('03.Muestra'!$F$8:$F$42)-MIN(ROW('03.Muestra'!$D$8:$D$42))+1,""),ROW()-1462)),"")</f>
        <v>https://marpa.madrid/actividades/exposiciones-temporales</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Multimedia</v>
      </c>
      <c r="C1468" s="85" t="str" cm="1">
        <f t="array" ref="C1468">IFERROR(INDEX('03.Muestra'!$F$8:$F$42,SMALL(IF("Página Web"='03.Muestra'!$D$8:$D$42,ROW('03.Muestra'!$F$8:$F$42)-MIN(ROW('03.Muestra'!$D$8:$D$42))+1,""),ROW()-1462)),"")</f>
        <v>https://marpa.madrid/actividades/multimedia</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Permanente</v>
      </c>
      <c r="C1469" s="85" t="str" cm="1">
        <f t="array" ref="C1469">IFERROR(INDEX('03.Muestra'!$F$8:$F$42,SMALL(IF("Página Web"='03.Muestra'!$D$8:$D$42,ROW('03.Muestra'!$F$8:$F$42)-MIN(ROW('03.Muestra'!$D$8:$D$42))+1,""),ROW()-1462)),"")</f>
        <v>https://marpa.madrid/exposicion-permanente</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Biblioteca</v>
      </c>
      <c r="C1470" s="85" t="str" cm="1">
        <f t="array" ref="C1470">IFERROR(INDEX('03.Muestra'!$F$8:$F$42,SMALL(IF("Página Web"='03.Muestra'!$D$8:$D$42,ROW('03.Muestra'!$F$8:$F$42)-MIN(ROW('03.Muestra'!$D$8:$D$42))+1,""),ROW()-1462)),"")</f>
        <v>https://marpa.madrid/investigacion/biblioteca-emeterio-cuadrado</v>
      </c>
      <c r="D1470" s="99" t="s">
        <v>94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Publicaciones</v>
      </c>
      <c r="C1471" s="85" t="str" cm="1">
        <f t="array" ref="C1471">IFERROR(INDEX('03.Muestra'!$F$8:$F$42,SMALL(IF("Página Web"='03.Muestra'!$D$8:$D$42,ROW('03.Muestra'!$F$8:$F$42)-MIN(ROW('03.Muestra'!$D$8:$D$42))+1,""),ROW()-1462)),"")</f>
        <v>https://marpa.madrid/investigacion/publicaciones</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Mapa del sitio</v>
      </c>
      <c r="C1472" s="85" t="str" cm="1">
        <f t="array" ref="C1472">IFERROR(INDEX('03.Muestra'!$F$8:$F$42,SMALL(IF("Página Web"='03.Muestra'!$D$8:$D$42,ROW('03.Muestra'!$F$8:$F$42)-MIN(ROW('03.Muestra'!$D$8:$D$42))+1,""),ROW()-1462)),"")</f>
        <v>https://marpa.madrid/sitemap</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Aviso legal</v>
      </c>
      <c r="C1473" s="85" t="str" cm="1">
        <f t="array" ref="C1473">IFERROR(INDEX('03.Muestra'!$F$8:$F$42,SMALL(IF("Página Web"='03.Muestra'!$D$8:$D$42,ROW('03.Muestra'!$F$8:$F$42)-MIN(ROW('03.Muestra'!$D$8:$D$42))+1,""),ROW()-1462)),"")</f>
        <v>https://marpa.madrid/aviso-legal</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Protección de datos</v>
      </c>
      <c r="C1474" s="85" t="str" cm="1">
        <f t="array" ref="C1474">IFERROR(INDEX('03.Muestra'!$F$8:$F$42,SMALL(IF("Página Web"='03.Muestra'!$D$8:$D$42,ROW('03.Muestra'!$F$8:$F$42)-MIN(ROW('03.Muestra'!$D$8:$D$42))+1,""),ROW()-1462)),"")</f>
        <v>https://marpa.madrid/proteccion-de-datos</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Accesibilidad</v>
      </c>
      <c r="C1475" s="85" t="str" cm="1">
        <f t="array" ref="C1475">IFERROR(INDEX('03.Muestra'!$F$8:$F$42,SMALL(IF("Página Web"='03.Muestra'!$D$8:$D$42,ROW('03.Muestra'!$F$8:$F$42)-MIN(ROW('03.Muestra'!$D$8:$D$42))+1,""),ROW()-1462)),"")</f>
        <v>https://marpa.madrid/accesibilidad</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Buscador</v>
      </c>
      <c r="C1476" s="85" t="str" cm="1">
        <f t="array" ref="C1476">IFERROR(INDEX('03.Muestra'!$F$8:$F$42,SMALL(IF("Página Web"='03.Muestra'!$D$8:$D$42,ROW('03.Muestra'!$F$8:$F$42)-MIN(ROW('03.Muestra'!$D$8:$D$42))+1,""),ROW()-1462)),"")</f>
        <v>https://marpa.madrid/buscador?query=grecia</v>
      </c>
      <c r="D1476" s="99" t="s">
        <v>92</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https://marpa.madrid/</v>
      </c>
      <c r="D1501" s="99" t="s">
        <v>104</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Prepara tu visita</v>
      </c>
      <c r="C1502" s="85" t="str" cm="1">
        <f t="array" ref="C1502">IFERROR(INDEX('03.Muestra'!$F$8:$F$42,SMALL(IF("Página Web"='03.Muestra'!$D$8:$D$42,ROW('03.Muestra'!$F$8:$F$42)-MIN(ROW('03.Muestra'!$D$8:$D$42))+1,""),ROW()-1500)),"")</f>
        <v>https://marpa.madrid/prepara-tu-visita</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14</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Visita accesible</v>
      </c>
      <c r="C1503" s="85" t="str" cm="1">
        <f t="array" ref="C1503">IFERROR(INDEX('03.Muestra'!$F$8:$F$42,SMALL(IF("Página Web"='03.Muestra'!$D$8:$D$42,ROW('03.Muestra'!$F$8:$F$42)-MIN(ROW('03.Muestra'!$D$8:$D$42))+1,""),ROW()-1500)),"")</f>
        <v>https://marpa.madrid/visita/visita-accesible</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Historia y sedes</v>
      </c>
      <c r="C1504" s="85" t="str" cm="1">
        <f t="array" ref="C1504">IFERROR(INDEX('03.Muestra'!$F$8:$F$42,SMALL(IF("Página Web"='03.Muestra'!$D$8:$D$42,ROW('03.Muestra'!$F$8:$F$42)-MIN(ROW('03.Muestra'!$D$8:$D$42))+1,""),ROW()-1500)),"")</f>
        <v>https://marpa.madrid/historia-y-sedes</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Temporales</v>
      </c>
      <c r="C1505" s="85" t="str" cm="1">
        <f t="array" ref="C1505">IFERROR(INDEX('03.Muestra'!$F$8:$F$42,SMALL(IF("Página Web"='03.Muestra'!$D$8:$D$42,ROW('03.Muestra'!$F$8:$F$42)-MIN(ROW('03.Muestra'!$D$8:$D$42))+1,""),ROW()-1500)),"")</f>
        <v>https://marpa.madrid/actividades/exposiciones-temporales</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Multimedia</v>
      </c>
      <c r="C1506" s="85" t="str" cm="1">
        <f t="array" ref="C1506">IFERROR(INDEX('03.Muestra'!$F$8:$F$42,SMALL(IF("Página Web"='03.Muestra'!$D$8:$D$42,ROW('03.Muestra'!$F$8:$F$42)-MIN(ROW('03.Muestra'!$D$8:$D$42))+1,""),ROW()-1500)),"")</f>
        <v>https://marpa.madrid/actividades/multimedia</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Permanente</v>
      </c>
      <c r="C1507" s="85" t="str" cm="1">
        <f t="array" ref="C1507">IFERROR(INDEX('03.Muestra'!$F$8:$F$42,SMALL(IF("Página Web"='03.Muestra'!$D$8:$D$42,ROW('03.Muestra'!$F$8:$F$42)-MIN(ROW('03.Muestra'!$D$8:$D$42))+1,""),ROW()-1500)),"")</f>
        <v>https://marpa.madrid/exposicion-permanente</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Biblioteca</v>
      </c>
      <c r="C1508" s="85" t="str" cm="1">
        <f t="array" ref="C1508">IFERROR(INDEX('03.Muestra'!$F$8:$F$42,SMALL(IF("Página Web"='03.Muestra'!$D$8:$D$42,ROW('03.Muestra'!$F$8:$F$42)-MIN(ROW('03.Muestra'!$D$8:$D$42))+1,""),ROW()-1500)),"")</f>
        <v>https://marpa.madrid/investigacion/biblioteca-emeterio-cuadrado</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Publicaciones</v>
      </c>
      <c r="C1509" s="85" t="str" cm="1">
        <f t="array" ref="C1509">IFERROR(INDEX('03.Muestra'!$F$8:$F$42,SMALL(IF("Página Web"='03.Muestra'!$D$8:$D$42,ROW('03.Muestra'!$F$8:$F$42)-MIN(ROW('03.Muestra'!$D$8:$D$42))+1,""),ROW()-1500)),"")</f>
        <v>https://marpa.madrid/investigacion/publicaciones</v>
      </c>
      <c r="D1509" s="99" t="s">
        <v>104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Mapa del sitio</v>
      </c>
      <c r="C1510" s="85" t="str" cm="1">
        <f t="array" ref="C1510">IFERROR(INDEX('03.Muestra'!$F$8:$F$42,SMALL(IF("Página Web"='03.Muestra'!$D$8:$D$42,ROW('03.Muestra'!$F$8:$F$42)-MIN(ROW('03.Muestra'!$D$8:$D$42))+1,""),ROW()-1500)),"")</f>
        <v>https://marpa.madrid/sitemap</v>
      </c>
      <c r="D1510" s="99" t="s">
        <v>104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Aviso legal</v>
      </c>
      <c r="C1511" s="85" t="str" cm="1">
        <f t="array" ref="C1511">IFERROR(INDEX('03.Muestra'!$F$8:$F$42,SMALL(IF("Página Web"='03.Muestra'!$D$8:$D$42,ROW('03.Muestra'!$F$8:$F$42)-MIN(ROW('03.Muestra'!$D$8:$D$42))+1,""),ROW()-1500)),"")</f>
        <v>https://marpa.madrid/aviso-legal</v>
      </c>
      <c r="D1511" s="99" t="s">
        <v>104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Protección de datos</v>
      </c>
      <c r="C1512" s="85" t="str" cm="1">
        <f t="array" ref="C1512">IFERROR(INDEX('03.Muestra'!$F$8:$F$42,SMALL(IF("Página Web"='03.Muestra'!$D$8:$D$42,ROW('03.Muestra'!$F$8:$F$42)-MIN(ROW('03.Muestra'!$D$8:$D$42))+1,""),ROW()-1500)),"")</f>
        <v>https://marpa.madrid/proteccion-de-datos</v>
      </c>
      <c r="D1512" s="99" t="s">
        <v>104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Accesibilidad</v>
      </c>
      <c r="C1513" s="85" t="str" cm="1">
        <f t="array" ref="C1513">IFERROR(INDEX('03.Muestra'!$F$8:$F$42,SMALL(IF("Página Web"='03.Muestra'!$D$8:$D$42,ROW('03.Muestra'!$F$8:$F$42)-MIN(ROW('03.Muestra'!$D$8:$D$42))+1,""),ROW()-1500)),"")</f>
        <v>https://marpa.madrid/accesibilidad</v>
      </c>
      <c r="D1513" s="99" t="s">
        <v>104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Buscador</v>
      </c>
      <c r="C1514" s="85" t="str" cm="1">
        <f t="array" ref="C1514">IFERROR(INDEX('03.Muestra'!$F$8:$F$42,SMALL(IF("Página Web"='03.Muestra'!$D$8:$D$42,ROW('03.Muestra'!$F$8:$F$42)-MIN(ROW('03.Muestra'!$D$8:$D$42))+1,""),ROW()-1500)),"")</f>
        <v>https://marpa.madrid/buscador?query=grecia</v>
      </c>
      <c r="D1514" s="99" t="s">
        <v>104</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https://marpa.madrid/</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Prepara tu visita</v>
      </c>
      <c r="C1540" s="85" t="str" cm="1">
        <f t="array" ref="C1540">IFERROR(INDEX('03.Muestra'!$F$8:$F$42,SMALL(IF("Página Web"='03.Muestra'!$D$8:$D$42,ROW('03.Muestra'!$F$8:$F$42)-MIN(ROW('03.Muestra'!$D$8:$D$42))+1,""),ROW()-1538)),"")</f>
        <v>https://marpa.madrid/prepara-tu-visita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Visita accesible</v>
      </c>
      <c r="C1541" s="85" t="str" cm="1">
        <f t="array" ref="C1541">IFERROR(INDEX('03.Muestra'!$F$8:$F$42,SMALL(IF("Página Web"='03.Muestra'!$D$8:$D$42,ROW('03.Muestra'!$F$8:$F$42)-MIN(ROW('03.Muestra'!$D$8:$D$42))+1,""),ROW()-1538)),"")</f>
        <v>https://marpa.madrid/visita/visita-accesible</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Historia y sedes</v>
      </c>
      <c r="C1542" s="85" t="str" cm="1">
        <f t="array" ref="C1542">IFERROR(INDEX('03.Muestra'!$F$8:$F$42,SMALL(IF("Página Web"='03.Muestra'!$D$8:$D$42,ROW('03.Muestra'!$F$8:$F$42)-MIN(ROW('03.Muestra'!$D$8:$D$42))+1,""),ROW()-1538)),"")</f>
        <v>https://marpa.madrid/historia-y-sedes</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Temporales</v>
      </c>
      <c r="C1543" s="85" t="str" cm="1">
        <f t="array" ref="C1543">IFERROR(INDEX('03.Muestra'!$F$8:$F$42,SMALL(IF("Página Web"='03.Muestra'!$D$8:$D$42,ROW('03.Muestra'!$F$8:$F$42)-MIN(ROW('03.Muestra'!$D$8:$D$42))+1,""),ROW()-1538)),"")</f>
        <v>https://marpa.madrid/actividades/exposiciones-temporales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Multimedia</v>
      </c>
      <c r="C1544" s="85" t="str" cm="1">
        <f t="array" ref="C1544">IFERROR(INDEX('03.Muestra'!$F$8:$F$42,SMALL(IF("Página Web"='03.Muestra'!$D$8:$D$42,ROW('03.Muestra'!$F$8:$F$42)-MIN(ROW('03.Muestra'!$D$8:$D$42))+1,""),ROW()-1538)),"")</f>
        <v>https://marpa.madrid/actividades/multimedia</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Permanente</v>
      </c>
      <c r="C1545" s="85" t="str" cm="1">
        <f t="array" ref="C1545">IFERROR(INDEX('03.Muestra'!$F$8:$F$42,SMALL(IF("Página Web"='03.Muestra'!$D$8:$D$42,ROW('03.Muestra'!$F$8:$F$42)-MIN(ROW('03.Muestra'!$D$8:$D$42))+1,""),ROW()-1538)),"")</f>
        <v>https://marpa.madrid/exposicion-permanente</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Biblioteca</v>
      </c>
      <c r="C1546" s="85" t="str" cm="1">
        <f t="array" ref="C1546">IFERROR(INDEX('03.Muestra'!$F$8:$F$42,SMALL(IF("Página Web"='03.Muestra'!$D$8:$D$42,ROW('03.Muestra'!$F$8:$F$42)-MIN(ROW('03.Muestra'!$D$8:$D$42))+1,""),ROW()-1538)),"")</f>
        <v>https://marpa.madrid/investigacion/biblioteca-emeterio-cuadrado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Publicaciones</v>
      </c>
      <c r="C1547" s="85" t="str" cm="1">
        <f t="array" ref="C1547">IFERROR(INDEX('03.Muestra'!$F$8:$F$42,SMALL(IF("Página Web"='03.Muestra'!$D$8:$D$42,ROW('03.Muestra'!$F$8:$F$42)-MIN(ROW('03.Muestra'!$D$8:$D$42))+1,""),ROW()-1538)),"")</f>
        <v>https://marpa.madrid/investigacion/publicaciones</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Mapa del sitio</v>
      </c>
      <c r="C1548" s="85" t="str" cm="1">
        <f t="array" ref="C1548">IFERROR(INDEX('03.Muestra'!$F$8:$F$42,SMALL(IF("Página Web"='03.Muestra'!$D$8:$D$42,ROW('03.Muestra'!$F$8:$F$42)-MIN(ROW('03.Muestra'!$D$8:$D$42))+1,""),ROW()-1538)),"")</f>
        <v>https://marpa.madrid/sitemap</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Aviso legal</v>
      </c>
      <c r="C1549" s="85" t="str" cm="1">
        <f t="array" ref="C1549">IFERROR(INDEX('03.Muestra'!$F$8:$F$42,SMALL(IF("Página Web"='03.Muestra'!$D$8:$D$42,ROW('03.Muestra'!$F$8:$F$42)-MIN(ROW('03.Muestra'!$D$8:$D$42))+1,""),ROW()-1538)),"")</f>
        <v>https://marpa.madrid/aviso-legal</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Protección de datos</v>
      </c>
      <c r="C1550" s="85" t="str" cm="1">
        <f t="array" ref="C1550">IFERROR(INDEX('03.Muestra'!$F$8:$F$42,SMALL(IF("Página Web"='03.Muestra'!$D$8:$D$42,ROW('03.Muestra'!$F$8:$F$42)-MIN(ROW('03.Muestra'!$D$8:$D$42))+1,""),ROW()-1538)),"")</f>
        <v>https://marpa.madrid/proteccion-de-datos</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Accesibilidad</v>
      </c>
      <c r="C1551" s="85" t="str" cm="1">
        <f t="array" ref="C1551">IFERROR(INDEX('03.Muestra'!$F$8:$F$42,SMALL(IF("Página Web"='03.Muestra'!$D$8:$D$42,ROW('03.Muestra'!$F$8:$F$42)-MIN(ROW('03.Muestra'!$D$8:$D$42))+1,""),ROW()-1538)),"")</f>
        <v>https://marpa.madrid/accesibilidad</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Buscador</v>
      </c>
      <c r="C1552" s="85" t="str" cm="1">
        <f t="array" ref="C1552">IFERROR(INDEX('03.Muestra'!$F$8:$F$42,SMALL(IF("Página Web"='03.Muestra'!$D$8:$D$42,ROW('03.Muestra'!$F$8:$F$42)-MIN(ROW('03.Muestra'!$D$8:$D$42))+1,""),ROW()-1538)),"")</f>
        <v>https://marpa.madrid/buscador?query=grecia</v>
      </c>
      <c r="D1552" s="99" t="s">
        <v>92</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https://marpa.madrid/</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Prepara tu visita</v>
      </c>
      <c r="C1578" s="85" t="str" cm="1">
        <f t="array" ref="C1578">IFERROR(INDEX('03.Muestra'!$F$8:$F$42,SMALL(IF("Página Web"='03.Muestra'!$D$8:$D$42,ROW('03.Muestra'!$F$8:$F$42)-MIN(ROW('03.Muestra'!$D$8:$D$42))+1,""),ROW()-1576)),"")</f>
        <v>https://marpa.madrid/prepara-tu-visita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Visita accesible</v>
      </c>
      <c r="C1579" s="85" t="str" cm="1">
        <f t="array" ref="C1579">IFERROR(INDEX('03.Muestra'!$F$8:$F$42,SMALL(IF("Página Web"='03.Muestra'!$D$8:$D$42,ROW('03.Muestra'!$F$8:$F$42)-MIN(ROW('03.Muestra'!$D$8:$D$42))+1,""),ROW()-1576)),"")</f>
        <v>https://marpa.madrid/visita/visita-accesible</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Historia y sedes</v>
      </c>
      <c r="C1580" s="85" t="str" cm="1">
        <f t="array" ref="C1580">IFERROR(INDEX('03.Muestra'!$F$8:$F$42,SMALL(IF("Página Web"='03.Muestra'!$D$8:$D$42,ROW('03.Muestra'!$F$8:$F$42)-MIN(ROW('03.Muestra'!$D$8:$D$42))+1,""),ROW()-1576)),"")</f>
        <v>https://marpa.madrid/historia-y-sedes</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Temporales</v>
      </c>
      <c r="C1581" s="85" t="str" cm="1">
        <f t="array" ref="C1581">IFERROR(INDEX('03.Muestra'!$F$8:$F$42,SMALL(IF("Página Web"='03.Muestra'!$D$8:$D$42,ROW('03.Muestra'!$F$8:$F$42)-MIN(ROW('03.Muestra'!$D$8:$D$42))+1,""),ROW()-1576)),"")</f>
        <v>https://marpa.madrid/actividades/exposiciones-temporales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Multimedia</v>
      </c>
      <c r="C1582" s="85" t="str" cm="1">
        <f t="array" ref="C1582">IFERROR(INDEX('03.Muestra'!$F$8:$F$42,SMALL(IF("Página Web"='03.Muestra'!$D$8:$D$42,ROW('03.Muestra'!$F$8:$F$42)-MIN(ROW('03.Muestra'!$D$8:$D$42))+1,""),ROW()-1576)),"")</f>
        <v>https://marpa.madrid/actividades/multimedia</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Permanente</v>
      </c>
      <c r="C1583" s="85" t="str" cm="1">
        <f t="array" ref="C1583">IFERROR(INDEX('03.Muestra'!$F$8:$F$42,SMALL(IF("Página Web"='03.Muestra'!$D$8:$D$42,ROW('03.Muestra'!$F$8:$F$42)-MIN(ROW('03.Muestra'!$D$8:$D$42))+1,""),ROW()-1576)),"")</f>
        <v>https://marpa.madrid/exposicion-permanente</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Biblioteca</v>
      </c>
      <c r="C1584" s="85" t="str" cm="1">
        <f t="array" ref="C1584">IFERROR(INDEX('03.Muestra'!$F$8:$F$42,SMALL(IF("Página Web"='03.Muestra'!$D$8:$D$42,ROW('03.Muestra'!$F$8:$F$42)-MIN(ROW('03.Muestra'!$D$8:$D$42))+1,""),ROW()-1576)),"")</f>
        <v>https://marpa.madrid/investigacion/biblioteca-emeterio-cuadrado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Publicaciones</v>
      </c>
      <c r="C1585" s="85" t="str" cm="1">
        <f t="array" ref="C1585">IFERROR(INDEX('03.Muestra'!$F$8:$F$42,SMALL(IF("Página Web"='03.Muestra'!$D$8:$D$42,ROW('03.Muestra'!$F$8:$F$42)-MIN(ROW('03.Muestra'!$D$8:$D$42))+1,""),ROW()-1576)),"")</f>
        <v>https://marpa.madrid/investigacion/publicaciones</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Mapa del sitio</v>
      </c>
      <c r="C1586" s="85" t="str" cm="1">
        <f t="array" ref="C1586">IFERROR(INDEX('03.Muestra'!$F$8:$F$42,SMALL(IF("Página Web"='03.Muestra'!$D$8:$D$42,ROW('03.Muestra'!$F$8:$F$42)-MIN(ROW('03.Muestra'!$D$8:$D$42))+1,""),ROW()-1576)),"")</f>
        <v>https://marpa.madrid/sitemap</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Aviso legal</v>
      </c>
      <c r="C1587" s="85" t="str" cm="1">
        <f t="array" ref="C1587">IFERROR(INDEX('03.Muestra'!$F$8:$F$42,SMALL(IF("Página Web"='03.Muestra'!$D$8:$D$42,ROW('03.Muestra'!$F$8:$F$42)-MIN(ROW('03.Muestra'!$D$8:$D$42))+1,""),ROW()-1576)),"")</f>
        <v>https://marpa.madrid/aviso-legal</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Protección de datos</v>
      </c>
      <c r="C1588" s="85" t="str" cm="1">
        <f t="array" ref="C1588">IFERROR(INDEX('03.Muestra'!$F$8:$F$42,SMALL(IF("Página Web"='03.Muestra'!$D$8:$D$42,ROW('03.Muestra'!$F$8:$F$42)-MIN(ROW('03.Muestra'!$D$8:$D$42))+1,""),ROW()-1576)),"")</f>
        <v>https://marpa.madrid/proteccion-de-datos</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Accesibilidad</v>
      </c>
      <c r="C1589" s="85" t="str" cm="1">
        <f t="array" ref="C1589">IFERROR(INDEX('03.Muestra'!$F$8:$F$42,SMALL(IF("Página Web"='03.Muestra'!$D$8:$D$42,ROW('03.Muestra'!$F$8:$F$42)-MIN(ROW('03.Muestra'!$D$8:$D$42))+1,""),ROW()-1576)),"")</f>
        <v>https://marpa.madrid/accesibilidad</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Buscador</v>
      </c>
      <c r="C1590" s="85" t="str" cm="1">
        <f t="array" ref="C1590">IFERROR(INDEX('03.Muestra'!$F$8:$F$42,SMALL(IF("Página Web"='03.Muestra'!$D$8:$D$42,ROW('03.Muestra'!$F$8:$F$42)-MIN(ROW('03.Muestra'!$D$8:$D$42))+1,""),ROW()-1576)),"")</f>
        <v>https://marpa.madrid/buscador?query=grecia</v>
      </c>
      <c r="D1590" s="99" t="s">
        <v>92</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https://marpa.madrid/</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Prepara tu visita</v>
      </c>
      <c r="C1616" s="85" t="str" cm="1">
        <f t="array" ref="C1616">IFERROR(INDEX('03.Muestra'!$F$8:$F$42,SMALL(IF("Página Web"='03.Muestra'!$D$8:$D$42,ROW('03.Muestra'!$F$8:$F$42)-MIN(ROW('03.Muestra'!$D$8:$D$42))+1,""),ROW()-1614)),"")</f>
        <v>https://marpa.madrid/prepara-tu-visita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14</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Visita accesible</v>
      </c>
      <c r="C1617" s="85" t="str" cm="1">
        <f t="array" ref="C1617">IFERROR(INDEX('03.Muestra'!$F$8:$F$42,SMALL(IF("Página Web"='03.Muestra'!$D$8:$D$42,ROW('03.Muestra'!$F$8:$F$42)-MIN(ROW('03.Muestra'!$D$8:$D$42))+1,""),ROW()-1614)),"")</f>
        <v>https://marpa.madrid/visita/visita-accesible</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Historia y sedes</v>
      </c>
      <c r="C1618" s="85" t="str" cm="1">
        <f t="array" ref="C1618">IFERROR(INDEX('03.Muestra'!$F$8:$F$42,SMALL(IF("Página Web"='03.Muestra'!$D$8:$D$42,ROW('03.Muestra'!$F$8:$F$42)-MIN(ROW('03.Muestra'!$D$8:$D$42))+1,""),ROW()-1614)),"")</f>
        <v>https://marpa.madrid/historia-y-sedes</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Temporales</v>
      </c>
      <c r="C1619" s="85" t="str" cm="1">
        <f t="array" ref="C1619">IFERROR(INDEX('03.Muestra'!$F$8:$F$42,SMALL(IF("Página Web"='03.Muestra'!$D$8:$D$42,ROW('03.Muestra'!$F$8:$F$42)-MIN(ROW('03.Muestra'!$D$8:$D$42))+1,""),ROW()-1614)),"")</f>
        <v>https://marpa.madrid/actividades/exposiciones-temporales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Multimedia</v>
      </c>
      <c r="C1620" s="85" t="str" cm="1">
        <f t="array" ref="C1620">IFERROR(INDEX('03.Muestra'!$F$8:$F$42,SMALL(IF("Página Web"='03.Muestra'!$D$8:$D$42,ROW('03.Muestra'!$F$8:$F$42)-MIN(ROW('03.Muestra'!$D$8:$D$42))+1,""),ROW()-1614)),"")</f>
        <v>https://marpa.madrid/actividades/multimedia</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Permanente</v>
      </c>
      <c r="C1621" s="85" t="str" cm="1">
        <f t="array" ref="C1621">IFERROR(INDEX('03.Muestra'!$F$8:$F$42,SMALL(IF("Página Web"='03.Muestra'!$D$8:$D$42,ROW('03.Muestra'!$F$8:$F$42)-MIN(ROW('03.Muestra'!$D$8:$D$42))+1,""),ROW()-1614)),"")</f>
        <v>https://marpa.madrid/exposicion-permanente</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Biblioteca</v>
      </c>
      <c r="C1622" s="85" t="str" cm="1">
        <f t="array" ref="C1622">IFERROR(INDEX('03.Muestra'!$F$8:$F$42,SMALL(IF("Página Web"='03.Muestra'!$D$8:$D$42,ROW('03.Muestra'!$F$8:$F$42)-MIN(ROW('03.Muestra'!$D$8:$D$42))+1,""),ROW()-1614)),"")</f>
        <v>https://marpa.madrid/investigacion/biblioteca-emeterio-cuadrado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Publicaciones</v>
      </c>
      <c r="C1623" s="85" t="str" cm="1">
        <f t="array" ref="C1623">IFERROR(INDEX('03.Muestra'!$F$8:$F$42,SMALL(IF("Página Web"='03.Muestra'!$D$8:$D$42,ROW('03.Muestra'!$F$8:$F$42)-MIN(ROW('03.Muestra'!$D$8:$D$42))+1,""),ROW()-1614)),"")</f>
        <v>https://marpa.madrid/investigacion/publicaciones</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Mapa del sitio</v>
      </c>
      <c r="C1624" s="85" t="str" cm="1">
        <f t="array" ref="C1624">IFERROR(INDEX('03.Muestra'!$F$8:$F$42,SMALL(IF("Página Web"='03.Muestra'!$D$8:$D$42,ROW('03.Muestra'!$F$8:$F$42)-MIN(ROW('03.Muestra'!$D$8:$D$42))+1,""),ROW()-1614)),"")</f>
        <v>https://marpa.madrid/sitemap</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Aviso legal</v>
      </c>
      <c r="C1625" s="85" t="str" cm="1">
        <f t="array" ref="C1625">IFERROR(INDEX('03.Muestra'!$F$8:$F$42,SMALL(IF("Página Web"='03.Muestra'!$D$8:$D$42,ROW('03.Muestra'!$F$8:$F$42)-MIN(ROW('03.Muestra'!$D$8:$D$42))+1,""),ROW()-1614)),"")</f>
        <v>https://marpa.madrid/aviso-legal</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Protección de datos</v>
      </c>
      <c r="C1626" s="85" t="str" cm="1">
        <f t="array" ref="C1626">IFERROR(INDEX('03.Muestra'!$F$8:$F$42,SMALL(IF("Página Web"='03.Muestra'!$D$8:$D$42,ROW('03.Muestra'!$F$8:$F$42)-MIN(ROW('03.Muestra'!$D$8:$D$42))+1,""),ROW()-1614)),"")</f>
        <v>https://marpa.madrid/proteccion-de-datos</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Accesibilidad</v>
      </c>
      <c r="C1627" s="85" t="str" cm="1">
        <f t="array" ref="C1627">IFERROR(INDEX('03.Muestra'!$F$8:$F$42,SMALL(IF("Página Web"='03.Muestra'!$D$8:$D$42,ROW('03.Muestra'!$F$8:$F$42)-MIN(ROW('03.Muestra'!$D$8:$D$42))+1,""),ROW()-1614)),"")</f>
        <v>https://marpa.madrid/accesibilidad</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Buscador</v>
      </c>
      <c r="C1628" s="85" t="str" cm="1">
        <f t="array" ref="C1628">IFERROR(INDEX('03.Muestra'!$F$8:$F$42,SMALL(IF("Página Web"='03.Muestra'!$D$8:$D$42,ROW('03.Muestra'!$F$8:$F$42)-MIN(ROW('03.Muestra'!$D$8:$D$42))+1,""),ROW()-1614)),"")</f>
        <v>https://marpa.madrid/buscador?query=grecia</v>
      </c>
      <c r="D1628" s="99" t="s">
        <v>104</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ref="D1629:D1649" si="85">IF(AND(B1629&lt;&gt;"",C1629&lt;&gt;""),"N/T","")</f>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https://marpa.madrid/</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Prepara tu visita</v>
      </c>
      <c r="C1654" s="85" t="str" cm="1">
        <f t="array" ref="C1654">IFERROR(INDEX('03.Muestra'!$F$8:$F$42,SMALL(IF("Página Web"='03.Muestra'!$D$8:$D$42,ROW('03.Muestra'!$F$8:$F$42)-MIN(ROW('03.Muestra'!$D$8:$D$42))+1,""),ROW()-1652)),"")</f>
        <v>https://marpa.madrid/prepara-tu-visita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14</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Visita accesible</v>
      </c>
      <c r="C1655" s="85" t="str" cm="1">
        <f t="array" ref="C1655">IFERROR(INDEX('03.Muestra'!$F$8:$F$42,SMALL(IF("Página Web"='03.Muestra'!$D$8:$D$42,ROW('03.Muestra'!$F$8:$F$42)-MIN(ROW('03.Muestra'!$D$8:$D$42))+1,""),ROW()-1652)),"")</f>
        <v>https://marpa.madrid/visita/visita-accesible</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Historia y sedes</v>
      </c>
      <c r="C1656" s="85" t="str" cm="1">
        <f t="array" ref="C1656">IFERROR(INDEX('03.Muestra'!$F$8:$F$42,SMALL(IF("Página Web"='03.Muestra'!$D$8:$D$42,ROW('03.Muestra'!$F$8:$F$42)-MIN(ROW('03.Muestra'!$D$8:$D$42))+1,""),ROW()-1652)),"")</f>
        <v>https://marpa.madrid/historia-y-sedes</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Temporales</v>
      </c>
      <c r="C1657" s="85" t="str" cm="1">
        <f t="array" ref="C1657">IFERROR(INDEX('03.Muestra'!$F$8:$F$42,SMALL(IF("Página Web"='03.Muestra'!$D$8:$D$42,ROW('03.Muestra'!$F$8:$F$42)-MIN(ROW('03.Muestra'!$D$8:$D$42))+1,""),ROW()-1652)),"")</f>
        <v>https://marpa.madrid/actividades/exposiciones-temporales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Multimedia</v>
      </c>
      <c r="C1658" s="85" t="str" cm="1">
        <f t="array" ref="C1658">IFERROR(INDEX('03.Muestra'!$F$8:$F$42,SMALL(IF("Página Web"='03.Muestra'!$D$8:$D$42,ROW('03.Muestra'!$F$8:$F$42)-MIN(ROW('03.Muestra'!$D$8:$D$42))+1,""),ROW()-1652)),"")</f>
        <v>https://marpa.madrid/actividades/multimedia</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Permanente</v>
      </c>
      <c r="C1659" s="85" t="str" cm="1">
        <f t="array" ref="C1659">IFERROR(INDEX('03.Muestra'!$F$8:$F$42,SMALL(IF("Página Web"='03.Muestra'!$D$8:$D$42,ROW('03.Muestra'!$F$8:$F$42)-MIN(ROW('03.Muestra'!$D$8:$D$42))+1,""),ROW()-1652)),"")</f>
        <v>https://marpa.madrid/exposicion-permanente</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Biblioteca</v>
      </c>
      <c r="C1660" s="85" t="str" cm="1">
        <f t="array" ref="C1660">IFERROR(INDEX('03.Muestra'!$F$8:$F$42,SMALL(IF("Página Web"='03.Muestra'!$D$8:$D$42,ROW('03.Muestra'!$F$8:$F$42)-MIN(ROW('03.Muestra'!$D$8:$D$42))+1,""),ROW()-1652)),"")</f>
        <v>https://marpa.madrid/investigacion/biblioteca-emeterio-cuadrado</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Publicaciones</v>
      </c>
      <c r="C1661" s="85" t="str" cm="1">
        <f t="array" ref="C1661">IFERROR(INDEX('03.Muestra'!$F$8:$F$42,SMALL(IF("Página Web"='03.Muestra'!$D$8:$D$42,ROW('03.Muestra'!$F$8:$F$42)-MIN(ROW('03.Muestra'!$D$8:$D$42))+1,""),ROW()-1652)),"")</f>
        <v>https://marpa.madrid/investigacion/publicaciones</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Mapa del sitio</v>
      </c>
      <c r="C1662" s="85" t="str" cm="1">
        <f t="array" ref="C1662">IFERROR(INDEX('03.Muestra'!$F$8:$F$42,SMALL(IF("Página Web"='03.Muestra'!$D$8:$D$42,ROW('03.Muestra'!$F$8:$F$42)-MIN(ROW('03.Muestra'!$D$8:$D$42))+1,""),ROW()-1652)),"")</f>
        <v>https://marpa.madrid/sitemap</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Aviso legal</v>
      </c>
      <c r="C1663" s="85" t="str" cm="1">
        <f t="array" ref="C1663">IFERROR(INDEX('03.Muestra'!$F$8:$F$42,SMALL(IF("Página Web"='03.Muestra'!$D$8:$D$42,ROW('03.Muestra'!$F$8:$F$42)-MIN(ROW('03.Muestra'!$D$8:$D$42))+1,""),ROW()-1652)),"")</f>
        <v>https://marpa.madrid/aviso-legal</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Protección de datos</v>
      </c>
      <c r="C1664" s="85" t="str" cm="1">
        <f t="array" ref="C1664">IFERROR(INDEX('03.Muestra'!$F$8:$F$42,SMALL(IF("Página Web"='03.Muestra'!$D$8:$D$42,ROW('03.Muestra'!$F$8:$F$42)-MIN(ROW('03.Muestra'!$D$8:$D$42))+1,""),ROW()-1652)),"")</f>
        <v>https://marpa.madrid/proteccion-de-datos</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Accesibilidad</v>
      </c>
      <c r="C1665" s="85" t="str" cm="1">
        <f t="array" ref="C1665">IFERROR(INDEX('03.Muestra'!$F$8:$F$42,SMALL(IF("Página Web"='03.Muestra'!$D$8:$D$42,ROW('03.Muestra'!$F$8:$F$42)-MIN(ROW('03.Muestra'!$D$8:$D$42))+1,""),ROW()-1652)),"")</f>
        <v>https://marpa.madrid/accesibilidad</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Buscador</v>
      </c>
      <c r="C1666" s="85" t="str" cm="1">
        <f t="array" ref="C1666">IFERROR(INDEX('03.Muestra'!$F$8:$F$42,SMALL(IF("Página Web"='03.Muestra'!$D$8:$D$42,ROW('03.Muestra'!$F$8:$F$42)-MIN(ROW('03.Muestra'!$D$8:$D$42))+1,""),ROW()-1652)),"")</f>
        <v>https://marpa.madrid/buscador?query=grecia</v>
      </c>
      <c r="D1666" s="99" t="s">
        <v>92</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https://marpa.madrid/</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Prepara tu visita</v>
      </c>
      <c r="C1692" s="85" t="str" cm="1">
        <f t="array" ref="C1692">IFERROR(INDEX('03.Muestra'!$F$8:$F$42,SMALL(IF("Página Web"='03.Muestra'!$D$8:$D$42,ROW('03.Muestra'!$F$8:$F$42)-MIN(ROW('03.Muestra'!$D$8:$D$42))+1,""),ROW()-1690)),"")</f>
        <v>https://marpa.madrid/prepara-tu-visita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14</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Visita accesible</v>
      </c>
      <c r="C1693" s="85" t="str" cm="1">
        <f t="array" ref="C1693">IFERROR(INDEX('03.Muestra'!$F$8:$F$42,SMALL(IF("Página Web"='03.Muestra'!$D$8:$D$42,ROW('03.Muestra'!$F$8:$F$42)-MIN(ROW('03.Muestra'!$D$8:$D$42))+1,""),ROW()-1690)),"")</f>
        <v>https://marpa.madrid/visita/visita-accesible</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Historia y sedes</v>
      </c>
      <c r="C1694" s="85" t="str" cm="1">
        <f t="array" ref="C1694">IFERROR(INDEX('03.Muestra'!$F$8:$F$42,SMALL(IF("Página Web"='03.Muestra'!$D$8:$D$42,ROW('03.Muestra'!$F$8:$F$42)-MIN(ROW('03.Muestra'!$D$8:$D$42))+1,""),ROW()-1690)),"")</f>
        <v>https://marpa.madrid/historia-y-sedes</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Temporales</v>
      </c>
      <c r="C1695" s="85" t="str" cm="1">
        <f t="array" ref="C1695">IFERROR(INDEX('03.Muestra'!$F$8:$F$42,SMALL(IF("Página Web"='03.Muestra'!$D$8:$D$42,ROW('03.Muestra'!$F$8:$F$42)-MIN(ROW('03.Muestra'!$D$8:$D$42))+1,""),ROW()-1690)),"")</f>
        <v>https://marpa.madrid/actividades/exposiciones-temporales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Multimedia</v>
      </c>
      <c r="C1696" s="85" t="str" cm="1">
        <f t="array" ref="C1696">IFERROR(INDEX('03.Muestra'!$F$8:$F$42,SMALL(IF("Página Web"='03.Muestra'!$D$8:$D$42,ROW('03.Muestra'!$F$8:$F$42)-MIN(ROW('03.Muestra'!$D$8:$D$42))+1,""),ROW()-1690)),"")</f>
        <v>https://marpa.madrid/actividades/multimedia</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Permanente</v>
      </c>
      <c r="C1697" s="85" t="str" cm="1">
        <f t="array" ref="C1697">IFERROR(INDEX('03.Muestra'!$F$8:$F$42,SMALL(IF("Página Web"='03.Muestra'!$D$8:$D$42,ROW('03.Muestra'!$F$8:$F$42)-MIN(ROW('03.Muestra'!$D$8:$D$42))+1,""),ROW()-1690)),"")</f>
        <v>https://marpa.madrid/exposicion-permanente</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Biblioteca</v>
      </c>
      <c r="C1698" s="85" t="str" cm="1">
        <f t="array" ref="C1698">IFERROR(INDEX('03.Muestra'!$F$8:$F$42,SMALL(IF("Página Web"='03.Muestra'!$D$8:$D$42,ROW('03.Muestra'!$F$8:$F$42)-MIN(ROW('03.Muestra'!$D$8:$D$42))+1,""),ROW()-1690)),"")</f>
        <v>https://marpa.madrid/investigacion/biblioteca-emeterio-cuadrado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Publicaciones</v>
      </c>
      <c r="C1699" s="85" t="str" cm="1">
        <f t="array" ref="C1699">IFERROR(INDEX('03.Muestra'!$F$8:$F$42,SMALL(IF("Página Web"='03.Muestra'!$D$8:$D$42,ROW('03.Muestra'!$F$8:$F$42)-MIN(ROW('03.Muestra'!$D$8:$D$42))+1,""),ROW()-1690)),"")</f>
        <v>https://marpa.madrid/investigacion/publicaciones</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Mapa del sitio</v>
      </c>
      <c r="C1700" s="85" t="str" cm="1">
        <f t="array" ref="C1700">IFERROR(INDEX('03.Muestra'!$F$8:$F$42,SMALL(IF("Página Web"='03.Muestra'!$D$8:$D$42,ROW('03.Muestra'!$F$8:$F$42)-MIN(ROW('03.Muestra'!$D$8:$D$42))+1,""),ROW()-1690)),"")</f>
        <v>https://marpa.madrid/sitemap</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Aviso legal</v>
      </c>
      <c r="C1701" s="85" t="str" cm="1">
        <f t="array" ref="C1701">IFERROR(INDEX('03.Muestra'!$F$8:$F$42,SMALL(IF("Página Web"='03.Muestra'!$D$8:$D$42,ROW('03.Muestra'!$F$8:$F$42)-MIN(ROW('03.Muestra'!$D$8:$D$42))+1,""),ROW()-1690)),"")</f>
        <v>https://marpa.madrid/aviso-legal</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Protección de datos</v>
      </c>
      <c r="C1702" s="85" t="str" cm="1">
        <f t="array" ref="C1702">IFERROR(INDEX('03.Muestra'!$F$8:$F$42,SMALL(IF("Página Web"='03.Muestra'!$D$8:$D$42,ROW('03.Muestra'!$F$8:$F$42)-MIN(ROW('03.Muestra'!$D$8:$D$42))+1,""),ROW()-1690)),"")</f>
        <v>https://marpa.madrid/proteccion-de-datos</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Accesibilidad</v>
      </c>
      <c r="C1703" s="85" t="str" cm="1">
        <f t="array" ref="C1703">IFERROR(INDEX('03.Muestra'!$F$8:$F$42,SMALL(IF("Página Web"='03.Muestra'!$D$8:$D$42,ROW('03.Muestra'!$F$8:$F$42)-MIN(ROW('03.Muestra'!$D$8:$D$42))+1,""),ROW()-1690)),"")</f>
        <v>https://marpa.madrid/accesibilidad</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Buscador</v>
      </c>
      <c r="C1704" s="85" t="str" cm="1">
        <f t="array" ref="C1704">IFERROR(INDEX('03.Muestra'!$F$8:$F$42,SMALL(IF("Página Web"='03.Muestra'!$D$8:$D$42,ROW('03.Muestra'!$F$8:$F$42)-MIN(ROW('03.Muestra'!$D$8:$D$42))+1,""),ROW()-1690)),"")</f>
        <v>https://marpa.madrid/buscador?query=grecia</v>
      </c>
      <c r="D1704" s="99" t="s">
        <v>104</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https://marpa.madrid/</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Prepara tu visita</v>
      </c>
      <c r="C1730" s="85" t="str" cm="1">
        <f t="array" ref="C1730">IFERROR(INDEX('03.Muestra'!$F$8:$F$42,SMALL(IF("Página Web"='03.Muestra'!$D$8:$D$42,ROW('03.Muestra'!$F$8:$F$42)-MIN(ROW('03.Muestra'!$D$8:$D$42))+1,""),ROW()-1728)),"")</f>
        <v>https://marpa.madrid/prepara-tu-visita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Visita accesible</v>
      </c>
      <c r="C1731" s="85" t="str" cm="1">
        <f t="array" ref="C1731">IFERROR(INDEX('03.Muestra'!$F$8:$F$42,SMALL(IF("Página Web"='03.Muestra'!$D$8:$D$42,ROW('03.Muestra'!$F$8:$F$42)-MIN(ROW('03.Muestra'!$D$8:$D$42))+1,""),ROW()-1728)),"")</f>
        <v>https://marpa.madrid/visita/visita-accesible</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Historia y sedes</v>
      </c>
      <c r="C1732" s="85" t="str" cm="1">
        <f t="array" ref="C1732">IFERROR(INDEX('03.Muestra'!$F$8:$F$42,SMALL(IF("Página Web"='03.Muestra'!$D$8:$D$42,ROW('03.Muestra'!$F$8:$F$42)-MIN(ROW('03.Muestra'!$D$8:$D$42))+1,""),ROW()-1728)),"")</f>
        <v>https://marpa.madrid/historia-y-sedes</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Temporales</v>
      </c>
      <c r="C1733" s="85" t="str" cm="1">
        <f t="array" ref="C1733">IFERROR(INDEX('03.Muestra'!$F$8:$F$42,SMALL(IF("Página Web"='03.Muestra'!$D$8:$D$42,ROW('03.Muestra'!$F$8:$F$42)-MIN(ROW('03.Muestra'!$D$8:$D$42))+1,""),ROW()-1728)),"")</f>
        <v>https://marpa.madrid/actividades/exposiciones-temporales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Multimedia</v>
      </c>
      <c r="C1734" s="85" t="str" cm="1">
        <f t="array" ref="C1734">IFERROR(INDEX('03.Muestra'!$F$8:$F$42,SMALL(IF("Página Web"='03.Muestra'!$D$8:$D$42,ROW('03.Muestra'!$F$8:$F$42)-MIN(ROW('03.Muestra'!$D$8:$D$42))+1,""),ROW()-1728)),"")</f>
        <v>https://marpa.madrid/actividades/multimedia</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Permanente</v>
      </c>
      <c r="C1735" s="85" t="str" cm="1">
        <f t="array" ref="C1735">IFERROR(INDEX('03.Muestra'!$F$8:$F$42,SMALL(IF("Página Web"='03.Muestra'!$D$8:$D$42,ROW('03.Muestra'!$F$8:$F$42)-MIN(ROW('03.Muestra'!$D$8:$D$42))+1,""),ROW()-1728)),"")</f>
        <v>https://marpa.madrid/exposicion-permanente</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Biblioteca</v>
      </c>
      <c r="C1736" s="85" t="str" cm="1">
        <f t="array" ref="C1736">IFERROR(INDEX('03.Muestra'!$F$8:$F$42,SMALL(IF("Página Web"='03.Muestra'!$D$8:$D$42,ROW('03.Muestra'!$F$8:$F$42)-MIN(ROW('03.Muestra'!$D$8:$D$42))+1,""),ROW()-1728)),"")</f>
        <v>https://marpa.madrid/investigacion/biblioteca-emeterio-cuadrado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Publicaciones</v>
      </c>
      <c r="C1737" s="85" t="str" cm="1">
        <f t="array" ref="C1737">IFERROR(INDEX('03.Muestra'!$F$8:$F$42,SMALL(IF("Página Web"='03.Muestra'!$D$8:$D$42,ROW('03.Muestra'!$F$8:$F$42)-MIN(ROW('03.Muestra'!$D$8:$D$42))+1,""),ROW()-1728)),"")</f>
        <v>https://marpa.madrid/investigacion/publicaciones</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Mapa del sitio</v>
      </c>
      <c r="C1738" s="85" t="str" cm="1">
        <f t="array" ref="C1738">IFERROR(INDEX('03.Muestra'!$F$8:$F$42,SMALL(IF("Página Web"='03.Muestra'!$D$8:$D$42,ROW('03.Muestra'!$F$8:$F$42)-MIN(ROW('03.Muestra'!$D$8:$D$42))+1,""),ROW()-1728)),"")</f>
        <v>https://marpa.madrid/sitemap</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Aviso legal</v>
      </c>
      <c r="C1739" s="85" t="str" cm="1">
        <f t="array" ref="C1739">IFERROR(INDEX('03.Muestra'!$F$8:$F$42,SMALL(IF("Página Web"='03.Muestra'!$D$8:$D$42,ROW('03.Muestra'!$F$8:$F$42)-MIN(ROW('03.Muestra'!$D$8:$D$42))+1,""),ROW()-1728)),"")</f>
        <v>https://marpa.madrid/aviso-legal</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Protección de datos</v>
      </c>
      <c r="C1740" s="85" t="str" cm="1">
        <f t="array" ref="C1740">IFERROR(INDEX('03.Muestra'!$F$8:$F$42,SMALL(IF("Página Web"='03.Muestra'!$D$8:$D$42,ROW('03.Muestra'!$F$8:$F$42)-MIN(ROW('03.Muestra'!$D$8:$D$42))+1,""),ROW()-1728)),"")</f>
        <v>https://marpa.madrid/proteccion-de-datos</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Accesibilidad</v>
      </c>
      <c r="C1741" s="85" t="str" cm="1">
        <f t="array" ref="C1741">IFERROR(INDEX('03.Muestra'!$F$8:$F$42,SMALL(IF("Página Web"='03.Muestra'!$D$8:$D$42,ROW('03.Muestra'!$F$8:$F$42)-MIN(ROW('03.Muestra'!$D$8:$D$42))+1,""),ROW()-1728)),"")</f>
        <v>https://marpa.madrid/accesibilidad</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Buscador</v>
      </c>
      <c r="C1742" s="85" t="str" cm="1">
        <f t="array" ref="C1742">IFERROR(INDEX('03.Muestra'!$F$8:$F$42,SMALL(IF("Página Web"='03.Muestra'!$D$8:$D$42,ROW('03.Muestra'!$F$8:$F$42)-MIN(ROW('03.Muestra'!$D$8:$D$42))+1,""),ROW()-1728)),"")</f>
        <v>https://marpa.madrid/buscador?query=grecia</v>
      </c>
      <c r="D1742" s="99" t="s">
        <v>104</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https://marpa.madrid/</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Prepara tu visita</v>
      </c>
      <c r="C1768" s="85" t="str" cm="1">
        <f t="array" ref="C1768">IFERROR(INDEX('03.Muestra'!$F$8:$F$42,SMALL(IF("Página Web"='03.Muestra'!$D$8:$D$42,ROW('03.Muestra'!$F$8:$F$42)-MIN(ROW('03.Muestra'!$D$8:$D$42))+1,""),ROW()-1766)),"")</f>
        <v>https://marpa.madrid/prepara-tu-visita</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14</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Visita accesible</v>
      </c>
      <c r="C1769" s="85" t="str" cm="1">
        <f t="array" ref="C1769">IFERROR(INDEX('03.Muestra'!$F$8:$F$42,SMALL(IF("Página Web"='03.Muestra'!$D$8:$D$42,ROW('03.Muestra'!$F$8:$F$42)-MIN(ROW('03.Muestra'!$D$8:$D$42))+1,""),ROW()-1766)),"")</f>
        <v>https://marpa.madrid/visita/visita-accesible</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Historia y sedes</v>
      </c>
      <c r="C1770" s="85" t="str" cm="1">
        <f t="array" ref="C1770">IFERROR(INDEX('03.Muestra'!$F$8:$F$42,SMALL(IF("Página Web"='03.Muestra'!$D$8:$D$42,ROW('03.Muestra'!$F$8:$F$42)-MIN(ROW('03.Muestra'!$D$8:$D$42))+1,""),ROW()-1766)),"")</f>
        <v>https://marpa.madrid/historia-y-sedes</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Temporales</v>
      </c>
      <c r="C1771" s="85" t="str" cm="1">
        <f t="array" ref="C1771">IFERROR(INDEX('03.Muestra'!$F$8:$F$42,SMALL(IF("Página Web"='03.Muestra'!$D$8:$D$42,ROW('03.Muestra'!$F$8:$F$42)-MIN(ROW('03.Muestra'!$D$8:$D$42))+1,""),ROW()-1766)),"")</f>
        <v>https://marpa.madrid/actividades/exposiciones-temporales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Multimedia</v>
      </c>
      <c r="C1772" s="85" t="str" cm="1">
        <f t="array" ref="C1772">IFERROR(INDEX('03.Muestra'!$F$8:$F$42,SMALL(IF("Página Web"='03.Muestra'!$D$8:$D$42,ROW('03.Muestra'!$F$8:$F$42)-MIN(ROW('03.Muestra'!$D$8:$D$42))+1,""),ROW()-1766)),"")</f>
        <v>https://marpa.madrid/actividades/multimedia</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Permanente</v>
      </c>
      <c r="C1773" s="85" t="str" cm="1">
        <f t="array" ref="C1773">IFERROR(INDEX('03.Muestra'!$F$8:$F$42,SMALL(IF("Página Web"='03.Muestra'!$D$8:$D$42,ROW('03.Muestra'!$F$8:$F$42)-MIN(ROW('03.Muestra'!$D$8:$D$42))+1,""),ROW()-1766)),"")</f>
        <v>https://marpa.madrid/exposicion-permanente</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Biblioteca</v>
      </c>
      <c r="C1774" s="85" t="str" cm="1">
        <f t="array" ref="C1774">IFERROR(INDEX('03.Muestra'!$F$8:$F$42,SMALL(IF("Página Web"='03.Muestra'!$D$8:$D$42,ROW('03.Muestra'!$F$8:$F$42)-MIN(ROW('03.Muestra'!$D$8:$D$42))+1,""),ROW()-1766)),"")</f>
        <v>https://marpa.madrid/investigacion/biblioteca-emeterio-cuadrado</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Publicaciones</v>
      </c>
      <c r="C1775" s="85" t="str" cm="1">
        <f t="array" ref="C1775">IFERROR(INDEX('03.Muestra'!$F$8:$F$42,SMALL(IF("Página Web"='03.Muestra'!$D$8:$D$42,ROW('03.Muestra'!$F$8:$F$42)-MIN(ROW('03.Muestra'!$D$8:$D$42))+1,""),ROW()-1766)),"")</f>
        <v>https://marpa.madrid/investigacion/publicaciones</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Mapa del sitio</v>
      </c>
      <c r="C1776" s="85" t="str" cm="1">
        <f t="array" ref="C1776">IFERROR(INDEX('03.Muestra'!$F$8:$F$42,SMALL(IF("Página Web"='03.Muestra'!$D$8:$D$42,ROW('03.Muestra'!$F$8:$F$42)-MIN(ROW('03.Muestra'!$D$8:$D$42))+1,""),ROW()-1766)),"")</f>
        <v>https://marpa.madrid/sitemap</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Aviso legal</v>
      </c>
      <c r="C1777" s="85" t="str" cm="1">
        <f t="array" ref="C1777">IFERROR(INDEX('03.Muestra'!$F$8:$F$42,SMALL(IF("Página Web"='03.Muestra'!$D$8:$D$42,ROW('03.Muestra'!$F$8:$F$42)-MIN(ROW('03.Muestra'!$D$8:$D$42))+1,""),ROW()-1766)),"")</f>
        <v>https://marpa.madrid/aviso-legal</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Protección de datos</v>
      </c>
      <c r="C1778" s="85" t="str" cm="1">
        <f t="array" ref="C1778">IFERROR(INDEX('03.Muestra'!$F$8:$F$42,SMALL(IF("Página Web"='03.Muestra'!$D$8:$D$42,ROW('03.Muestra'!$F$8:$F$42)-MIN(ROW('03.Muestra'!$D$8:$D$42))+1,""),ROW()-1766)),"")</f>
        <v>https://marpa.madrid/proteccion-de-datos</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Accesibilidad</v>
      </c>
      <c r="C1779" s="85" t="str" cm="1">
        <f t="array" ref="C1779">IFERROR(INDEX('03.Muestra'!$F$8:$F$42,SMALL(IF("Página Web"='03.Muestra'!$D$8:$D$42,ROW('03.Muestra'!$F$8:$F$42)-MIN(ROW('03.Muestra'!$D$8:$D$42))+1,""),ROW()-1766)),"")</f>
        <v>https://marpa.madrid/accesibilidad</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Buscador</v>
      </c>
      <c r="C1780" s="85" t="str" cm="1">
        <f t="array" ref="C1780">IFERROR(INDEX('03.Muestra'!$F$8:$F$42,SMALL(IF("Página Web"='03.Muestra'!$D$8:$D$42,ROW('03.Muestra'!$F$8:$F$42)-MIN(ROW('03.Muestra'!$D$8:$D$42))+1,""),ROW()-1766)),"")</f>
        <v>https://marpa.madrid/buscador?query=grecia</v>
      </c>
      <c r="D1780" s="99" t="s">
        <v>104</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https://marpa.madrid/</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Prepara tu visita</v>
      </c>
      <c r="C1806" s="85" t="str" cm="1">
        <f t="array" ref="C1806">IFERROR(INDEX('03.Muestra'!$F$8:$F$42,SMALL(IF("Página Web"='03.Muestra'!$D$8:$D$42,ROW('03.Muestra'!$F$8:$F$42)-MIN(ROW('03.Muestra'!$D$8:$D$42))+1,""),ROW()-1804)),"")</f>
        <v>https://marpa.madrid/prepara-tu-visita</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12</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Visita accesible</v>
      </c>
      <c r="C1807" s="85" t="str" cm="1">
        <f t="array" ref="C1807">IFERROR(INDEX('03.Muestra'!$F$8:$F$42,SMALL(IF("Página Web"='03.Muestra'!$D$8:$D$42,ROW('03.Muestra'!$F$8:$F$42)-MIN(ROW('03.Muestra'!$D$8:$D$42))+1,""),ROW()-1804)),"")</f>
        <v>https://marpa.madrid/visita/visita-accesible</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Historia y sedes</v>
      </c>
      <c r="C1808" s="85" t="str" cm="1">
        <f t="array" ref="C1808">IFERROR(INDEX('03.Muestra'!$F$8:$F$42,SMALL(IF("Página Web"='03.Muestra'!$D$8:$D$42,ROW('03.Muestra'!$F$8:$F$42)-MIN(ROW('03.Muestra'!$D$8:$D$42))+1,""),ROW()-1804)),"")</f>
        <v>https://marpa.madrid/historia-y-sedes</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Temporales</v>
      </c>
      <c r="C1809" s="85" t="str" cm="1">
        <f t="array" ref="C1809">IFERROR(INDEX('03.Muestra'!$F$8:$F$42,SMALL(IF("Página Web"='03.Muestra'!$D$8:$D$42,ROW('03.Muestra'!$F$8:$F$42)-MIN(ROW('03.Muestra'!$D$8:$D$42))+1,""),ROW()-1804)),"")</f>
        <v>https://marpa.madrid/actividades/exposiciones-temporales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Multimedia</v>
      </c>
      <c r="C1810" s="85" t="str" cm="1">
        <f t="array" ref="C1810">IFERROR(INDEX('03.Muestra'!$F$8:$F$42,SMALL(IF("Página Web"='03.Muestra'!$D$8:$D$42,ROW('03.Muestra'!$F$8:$F$42)-MIN(ROW('03.Muestra'!$D$8:$D$42))+1,""),ROW()-1804)),"")</f>
        <v>https://marpa.madrid/actividades/multimedia</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Permanente</v>
      </c>
      <c r="C1811" s="85" t="str" cm="1">
        <f t="array" ref="C1811">IFERROR(INDEX('03.Muestra'!$F$8:$F$42,SMALL(IF("Página Web"='03.Muestra'!$D$8:$D$42,ROW('03.Muestra'!$F$8:$F$42)-MIN(ROW('03.Muestra'!$D$8:$D$42))+1,""),ROW()-1804)),"")</f>
        <v>https://marpa.madrid/exposicion-permanente</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Biblioteca</v>
      </c>
      <c r="C1812" s="85" t="str" cm="1">
        <f t="array" ref="C1812">IFERROR(INDEX('03.Muestra'!$F$8:$F$42,SMALL(IF("Página Web"='03.Muestra'!$D$8:$D$42,ROW('03.Muestra'!$F$8:$F$42)-MIN(ROW('03.Muestra'!$D$8:$D$42))+1,""),ROW()-1804)),"")</f>
        <v>https://marpa.madrid/investigacion/biblioteca-emeterio-cuadrado</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Publicaciones</v>
      </c>
      <c r="C1813" s="85" t="str" cm="1">
        <f t="array" ref="C1813">IFERROR(INDEX('03.Muestra'!$F$8:$F$42,SMALL(IF("Página Web"='03.Muestra'!$D$8:$D$42,ROW('03.Muestra'!$F$8:$F$42)-MIN(ROW('03.Muestra'!$D$8:$D$42))+1,""),ROW()-1804)),"")</f>
        <v>https://marpa.madrid/investigacion/publicaciones</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Mapa del sitio</v>
      </c>
      <c r="C1814" s="85" t="str" cm="1">
        <f t="array" ref="C1814">IFERROR(INDEX('03.Muestra'!$F$8:$F$42,SMALL(IF("Página Web"='03.Muestra'!$D$8:$D$42,ROW('03.Muestra'!$F$8:$F$42)-MIN(ROW('03.Muestra'!$D$8:$D$42))+1,""),ROW()-1804)),"")</f>
        <v>https://marpa.madrid/sitemap</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Aviso legal</v>
      </c>
      <c r="C1815" s="85" t="str" cm="1">
        <f t="array" ref="C1815">IFERROR(INDEX('03.Muestra'!$F$8:$F$42,SMALL(IF("Página Web"='03.Muestra'!$D$8:$D$42,ROW('03.Muestra'!$F$8:$F$42)-MIN(ROW('03.Muestra'!$D$8:$D$42))+1,""),ROW()-1804)),"")</f>
        <v>https://marpa.madrid/aviso-legal</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Protección de datos</v>
      </c>
      <c r="C1816" s="85" t="str" cm="1">
        <f t="array" ref="C1816">IFERROR(INDEX('03.Muestra'!$F$8:$F$42,SMALL(IF("Página Web"='03.Muestra'!$D$8:$D$42,ROW('03.Muestra'!$F$8:$F$42)-MIN(ROW('03.Muestra'!$D$8:$D$42))+1,""),ROW()-1804)),"")</f>
        <v>https://marpa.madrid/proteccion-de-datos</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Accesibilidad</v>
      </c>
      <c r="C1817" s="85" t="str" cm="1">
        <f t="array" ref="C1817">IFERROR(INDEX('03.Muestra'!$F$8:$F$42,SMALL(IF("Página Web"='03.Muestra'!$D$8:$D$42,ROW('03.Muestra'!$F$8:$F$42)-MIN(ROW('03.Muestra'!$D$8:$D$42))+1,""),ROW()-1804)),"")</f>
        <v>https://marpa.madrid/accesibilidad</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Buscador</v>
      </c>
      <c r="C1818" s="85" t="str" cm="1">
        <f t="array" ref="C1818">IFERROR(INDEX('03.Muestra'!$F$8:$F$42,SMALL(IF("Página Web"='03.Muestra'!$D$8:$D$42,ROW('03.Muestra'!$F$8:$F$42)-MIN(ROW('03.Muestra'!$D$8:$D$42))+1,""),ROW()-1804)),"")</f>
        <v>https://marpa.madrid/buscador?query=grecia</v>
      </c>
      <c r="D1818" s="99" t="s">
        <v>92</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https://marpa.madrid/</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Prepara tu visita</v>
      </c>
      <c r="C1844" s="85" t="str" cm="1">
        <f t="array" ref="C1844">IFERROR(INDEX('03.Muestra'!$F$8:$F$42,SMALL(IF("Página Web"='03.Muestra'!$D$8:$D$42,ROW('03.Muestra'!$F$8:$F$42)-MIN(ROW('03.Muestra'!$D$8:$D$42))+1,""),ROW()-1842)),"")</f>
        <v>https://marpa.madrid/prepara-tu-visita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14</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Visita accesible</v>
      </c>
      <c r="C1845" s="85" t="str" cm="1">
        <f t="array" ref="C1845">IFERROR(INDEX('03.Muestra'!$F$8:$F$42,SMALL(IF("Página Web"='03.Muestra'!$D$8:$D$42,ROW('03.Muestra'!$F$8:$F$42)-MIN(ROW('03.Muestra'!$D$8:$D$42))+1,""),ROW()-1842)),"")</f>
        <v>https://marpa.madrid/visita/visita-accesible</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Historia y sedes</v>
      </c>
      <c r="C1846" s="85" t="str" cm="1">
        <f t="array" ref="C1846">IFERROR(INDEX('03.Muestra'!$F$8:$F$42,SMALL(IF("Página Web"='03.Muestra'!$D$8:$D$42,ROW('03.Muestra'!$F$8:$F$42)-MIN(ROW('03.Muestra'!$D$8:$D$42))+1,""),ROW()-1842)),"")</f>
        <v>https://marpa.madrid/historia-y-sedes</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Temporales</v>
      </c>
      <c r="C1847" s="85" t="str" cm="1">
        <f t="array" ref="C1847">IFERROR(INDEX('03.Muestra'!$F$8:$F$42,SMALL(IF("Página Web"='03.Muestra'!$D$8:$D$42,ROW('03.Muestra'!$F$8:$F$42)-MIN(ROW('03.Muestra'!$D$8:$D$42))+1,""),ROW()-1842)),"")</f>
        <v>https://marpa.madrid/actividades/exposiciones-temporales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Multimedia</v>
      </c>
      <c r="C1848" s="85" t="str" cm="1">
        <f t="array" ref="C1848">IFERROR(INDEX('03.Muestra'!$F$8:$F$42,SMALL(IF("Página Web"='03.Muestra'!$D$8:$D$42,ROW('03.Muestra'!$F$8:$F$42)-MIN(ROW('03.Muestra'!$D$8:$D$42))+1,""),ROW()-1842)),"")</f>
        <v>https://marpa.madrid/actividades/multimedia</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Permanente</v>
      </c>
      <c r="C1849" s="85" t="str" cm="1">
        <f t="array" ref="C1849">IFERROR(INDEX('03.Muestra'!$F$8:$F$42,SMALL(IF("Página Web"='03.Muestra'!$D$8:$D$42,ROW('03.Muestra'!$F$8:$F$42)-MIN(ROW('03.Muestra'!$D$8:$D$42))+1,""),ROW()-1842)),"")</f>
        <v>https://marpa.madrid/exposicion-permanente</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Biblioteca</v>
      </c>
      <c r="C1850" s="85" t="str" cm="1">
        <f t="array" ref="C1850">IFERROR(INDEX('03.Muestra'!$F$8:$F$42,SMALL(IF("Página Web"='03.Muestra'!$D$8:$D$42,ROW('03.Muestra'!$F$8:$F$42)-MIN(ROW('03.Muestra'!$D$8:$D$42))+1,""),ROW()-1842)),"")</f>
        <v>https://marpa.madrid/investigacion/biblioteca-emeterio-cuadrado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Publicaciones</v>
      </c>
      <c r="C1851" s="85" t="str" cm="1">
        <f t="array" ref="C1851">IFERROR(INDEX('03.Muestra'!$F$8:$F$42,SMALL(IF("Página Web"='03.Muestra'!$D$8:$D$42,ROW('03.Muestra'!$F$8:$F$42)-MIN(ROW('03.Muestra'!$D$8:$D$42))+1,""),ROW()-1842)),"")</f>
        <v>https://marpa.madrid/investigacion/publicaciones</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Mapa del sitio</v>
      </c>
      <c r="C1852" s="85" t="str" cm="1">
        <f t="array" ref="C1852">IFERROR(INDEX('03.Muestra'!$F$8:$F$42,SMALL(IF("Página Web"='03.Muestra'!$D$8:$D$42,ROW('03.Muestra'!$F$8:$F$42)-MIN(ROW('03.Muestra'!$D$8:$D$42))+1,""),ROW()-1842)),"")</f>
        <v>https://marpa.madrid/sitemap</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Aviso legal</v>
      </c>
      <c r="C1853" s="85" t="str" cm="1">
        <f t="array" ref="C1853">IFERROR(INDEX('03.Muestra'!$F$8:$F$42,SMALL(IF("Página Web"='03.Muestra'!$D$8:$D$42,ROW('03.Muestra'!$F$8:$F$42)-MIN(ROW('03.Muestra'!$D$8:$D$42))+1,""),ROW()-1842)),"")</f>
        <v>https://marpa.madrid/aviso-legal</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Protección de datos</v>
      </c>
      <c r="C1854" s="85" t="str" cm="1">
        <f t="array" ref="C1854">IFERROR(INDEX('03.Muestra'!$F$8:$F$42,SMALL(IF("Página Web"='03.Muestra'!$D$8:$D$42,ROW('03.Muestra'!$F$8:$F$42)-MIN(ROW('03.Muestra'!$D$8:$D$42))+1,""),ROW()-1842)),"")</f>
        <v>https://marpa.madrid/proteccion-de-datos</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Accesibilidad</v>
      </c>
      <c r="C1855" s="85" t="str" cm="1">
        <f t="array" ref="C1855">IFERROR(INDEX('03.Muestra'!$F$8:$F$42,SMALL(IF("Página Web"='03.Muestra'!$D$8:$D$42,ROW('03.Muestra'!$F$8:$F$42)-MIN(ROW('03.Muestra'!$D$8:$D$42))+1,""),ROW()-1842)),"")</f>
        <v>https://marpa.madrid/accesibilidad</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Buscador</v>
      </c>
      <c r="C1856" s="85" t="str" cm="1">
        <f t="array" ref="C1856">IFERROR(INDEX('03.Muestra'!$F$8:$F$42,SMALL(IF("Página Web"='03.Muestra'!$D$8:$D$42,ROW('03.Muestra'!$F$8:$F$42)-MIN(ROW('03.Muestra'!$D$8:$D$42))+1,""),ROW()-1842)),"")</f>
        <v>https://marpa.madrid/buscador?query=grecia</v>
      </c>
      <c r="D1856" s="99" t="s">
        <v>104</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https://marpa.madrid/</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Prepara tu visita</v>
      </c>
      <c r="C1882" s="85" t="str" cm="1">
        <f t="array" ref="C1882">IFERROR(INDEX('03.Muestra'!$F$8:$F$42,SMALL(IF("Página Web"='03.Muestra'!$D$8:$D$42,ROW('03.Muestra'!$F$8:$F$42)-MIN(ROW('03.Muestra'!$D$8:$D$42))+1,""),ROW()-1880)),"")</f>
        <v>https://marpa.madrid/prepara-tu-visita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Visita accesible</v>
      </c>
      <c r="C1883" s="85" t="str" cm="1">
        <f t="array" ref="C1883">IFERROR(INDEX('03.Muestra'!$F$8:$F$42,SMALL(IF("Página Web"='03.Muestra'!$D$8:$D$42,ROW('03.Muestra'!$F$8:$F$42)-MIN(ROW('03.Muestra'!$D$8:$D$42))+1,""),ROW()-1880)),"")</f>
        <v>https://marpa.madrid/visita/visita-accesible</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Historia y sedes</v>
      </c>
      <c r="C1884" s="85" t="str" cm="1">
        <f t="array" ref="C1884">IFERROR(INDEX('03.Muestra'!$F$8:$F$42,SMALL(IF("Página Web"='03.Muestra'!$D$8:$D$42,ROW('03.Muestra'!$F$8:$F$42)-MIN(ROW('03.Muestra'!$D$8:$D$42))+1,""),ROW()-1880)),"")</f>
        <v>https://marpa.madrid/historia-y-sedes</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Temporales</v>
      </c>
      <c r="C1885" s="85" t="str" cm="1">
        <f t="array" ref="C1885">IFERROR(INDEX('03.Muestra'!$F$8:$F$42,SMALL(IF("Página Web"='03.Muestra'!$D$8:$D$42,ROW('03.Muestra'!$F$8:$F$42)-MIN(ROW('03.Muestra'!$D$8:$D$42))+1,""),ROW()-1880)),"")</f>
        <v>https://marpa.madrid/actividades/exposiciones-temporales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Multimedia</v>
      </c>
      <c r="C1886" s="85" t="str" cm="1">
        <f t="array" ref="C1886">IFERROR(INDEX('03.Muestra'!$F$8:$F$42,SMALL(IF("Página Web"='03.Muestra'!$D$8:$D$42,ROW('03.Muestra'!$F$8:$F$42)-MIN(ROW('03.Muestra'!$D$8:$D$42))+1,""),ROW()-1880)),"")</f>
        <v>https://marpa.madrid/actividades/multimedia</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Permanente</v>
      </c>
      <c r="C1887" s="85" t="str" cm="1">
        <f t="array" ref="C1887">IFERROR(INDEX('03.Muestra'!$F$8:$F$42,SMALL(IF("Página Web"='03.Muestra'!$D$8:$D$42,ROW('03.Muestra'!$F$8:$F$42)-MIN(ROW('03.Muestra'!$D$8:$D$42))+1,""),ROW()-1880)),"")</f>
        <v>https://marpa.madrid/exposicion-permanente</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Biblioteca</v>
      </c>
      <c r="C1888" s="85" t="str" cm="1">
        <f t="array" ref="C1888">IFERROR(INDEX('03.Muestra'!$F$8:$F$42,SMALL(IF("Página Web"='03.Muestra'!$D$8:$D$42,ROW('03.Muestra'!$F$8:$F$42)-MIN(ROW('03.Muestra'!$D$8:$D$42))+1,""),ROW()-1880)),"")</f>
        <v>https://marpa.madrid/investigacion/biblioteca-emeterio-cuadrado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Publicaciones</v>
      </c>
      <c r="C1889" s="85" t="str" cm="1">
        <f t="array" ref="C1889">IFERROR(INDEX('03.Muestra'!$F$8:$F$42,SMALL(IF("Página Web"='03.Muestra'!$D$8:$D$42,ROW('03.Muestra'!$F$8:$F$42)-MIN(ROW('03.Muestra'!$D$8:$D$42))+1,""),ROW()-1880)),"")</f>
        <v>https://marpa.madrid/investigacion/publicaciones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Mapa del sitio</v>
      </c>
      <c r="C1890" s="85" t="str" cm="1">
        <f t="array" ref="C1890">IFERROR(INDEX('03.Muestra'!$F$8:$F$42,SMALL(IF("Página Web"='03.Muestra'!$D$8:$D$42,ROW('03.Muestra'!$F$8:$F$42)-MIN(ROW('03.Muestra'!$D$8:$D$42))+1,""),ROW()-1880)),"")</f>
        <v>https://marpa.madrid/sitemap</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Aviso legal</v>
      </c>
      <c r="C1891" s="85" t="str" cm="1">
        <f t="array" ref="C1891">IFERROR(INDEX('03.Muestra'!$F$8:$F$42,SMALL(IF("Página Web"='03.Muestra'!$D$8:$D$42,ROW('03.Muestra'!$F$8:$F$42)-MIN(ROW('03.Muestra'!$D$8:$D$42))+1,""),ROW()-1880)),"")</f>
        <v>https://marpa.madrid/aviso-legal</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Protección de datos</v>
      </c>
      <c r="C1892" s="85" t="str" cm="1">
        <f t="array" ref="C1892">IFERROR(INDEX('03.Muestra'!$F$8:$F$42,SMALL(IF("Página Web"='03.Muestra'!$D$8:$D$42,ROW('03.Muestra'!$F$8:$F$42)-MIN(ROW('03.Muestra'!$D$8:$D$42))+1,""),ROW()-1880)),"")</f>
        <v>https://marpa.madrid/proteccion-de-datos</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Accesibilidad</v>
      </c>
      <c r="C1893" s="85" t="str" cm="1">
        <f t="array" ref="C1893">IFERROR(INDEX('03.Muestra'!$F$8:$F$42,SMALL(IF("Página Web"='03.Muestra'!$D$8:$D$42,ROW('03.Muestra'!$F$8:$F$42)-MIN(ROW('03.Muestra'!$D$8:$D$42))+1,""),ROW()-1880)),"")</f>
        <v>https://marpa.madrid/accesibilidad</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Buscador</v>
      </c>
      <c r="C1894" s="85" t="str" cm="1">
        <f t="array" ref="C1894">IFERROR(INDEX('03.Muestra'!$F$8:$F$42,SMALL(IF("Página Web"='03.Muestra'!$D$8:$D$42,ROW('03.Muestra'!$F$8:$F$42)-MIN(ROW('03.Muestra'!$D$8:$D$42))+1,""),ROW()-1880)),"")</f>
        <v>https://marpa.madrid/buscador?query=grecia</v>
      </c>
      <c r="D1894" s="99" t="s">
        <v>94</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
      <c r="A1614" s="173" t="s">
        <v>99</v>
      </c>
      <c r="B1614" s="23" t="s">
        <v>91</v>
      </c>
      <c r="C1614" s="24" t="s">
        <v>236</v>
      </c>
      <c r="D1614" s="25" t="s">
        <v>101</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7A0131D375F8942840A1CC2C1023CA6" ma:contentTypeVersion="8" ma:contentTypeDescription="Crear nuevo documento." ma:contentTypeScope="" ma:versionID="23f557f5d07b78d8e978587ecb39997c">
  <xsd:schema xmlns:xsd="http://www.w3.org/2001/XMLSchema" xmlns:xs="http://www.w3.org/2001/XMLSchema" xmlns:p="http://schemas.microsoft.com/office/2006/metadata/properties" xmlns:ns2="5a98446a-8822-42c8-9568-615d53a4e550" targetNamespace="http://schemas.microsoft.com/office/2006/metadata/properties" ma:root="true" ma:fieldsID="06af6f1ef733b419f00d5e7fc2c306bb" ns2:_="">
    <xsd:import namespace="5a98446a-8822-42c8-9568-615d53a4e5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98446a-8822-42c8-9568-615d53a4e5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B998BB9-68F9-4C0A-8870-680D0586B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98446a-8822-42c8-9568-615d53a4e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Sara Perez Aleman</cp:lastModifiedBy>
  <cp:revision>109</cp:revision>
  <dcterms:created xsi:type="dcterms:W3CDTF">2020-03-26T13:14:48Z</dcterms:created>
  <dcterms:modified xsi:type="dcterms:W3CDTF">2025-01-27T10:40:10Z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0x01010097A0131D375F8942840A1CC2C1023CA6</vt:lpwstr>
  </property>
  <property fmtid="{D5CDD505-2E9C-101B-9397-08002B2CF9AE}" pid="10" name="MSIP_Label_ecb69475-382c-4c7a-b21d-8ca64eeef1bd_Enabled">
    <vt:lpwstr>true</vt:lpwstr>
  </property>
  <property fmtid="{D5CDD505-2E9C-101B-9397-08002B2CF9AE}" pid="11" name="MSIP_Label_ecb69475-382c-4c7a-b21d-8ca64eeef1bd_SetDate">
    <vt:lpwstr>2024-08-01T05:49:55Z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a0eb6fce-4e2a-49ac-a38e-953d012d5ebd</vt:lpwstr>
  </property>
  <property fmtid="{D5CDD505-2E9C-101B-9397-08002B2CF9AE}" pid="16" name="MSIP_Label_ecb69475-382c-4c7a-b21d-8ca64eeef1bd_ContentBits">
    <vt:lpwstr>0</vt:lpwstr>
  </property>
</Properties>
</file>